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lconer\Dropbox\@@Active\Adiabatic flame temperature\"/>
    </mc:Choice>
  </mc:AlternateContent>
  <bookViews>
    <workbookView xWindow="4650" yWindow="0" windowWidth="16965" windowHeight="7470" activeTab="1"/>
  </bookViews>
  <sheets>
    <sheet name=" methane using NIST enthalpy" sheetId="1" r:id="rId1"/>
    <sheet name="n-butane example problem" sheetId="2" r:id="rId2"/>
  </sheets>
  <definedNames>
    <definedName name="excess">' methane using NIST enthalpy'!#REF!</definedName>
    <definedName name="nCO2a">'n-butane example problem'!$E$7</definedName>
    <definedName name="nH2O">'n-butane example problem'!$E$4</definedName>
    <definedName name="nN2a">'n-butane example problem'!$E$6</definedName>
    <definedName name="nO2a">'n-butane example problem'!$E$5</definedName>
    <definedName name="solver_adj" localSheetId="0" hidden="1">' methane using NIST enthalpy'!$B$7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 methane using NIST enthalpy'!$G$32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T">'n-butane example problem'!$C$6</definedName>
    <definedName name="Tfuel">' methane using NIST enthalpy'!$B$8</definedName>
    <definedName name="Ti">' methane using NIST enthalpy'!$R$5</definedName>
    <definedName name="TK">' methane using NIST enthalpy'!$Y$5</definedName>
    <definedName name="Tout">' methane using NIST enthalpy'!$B$7</definedName>
    <definedName name="Toxid">' methane using NIST enthalpy'!$B$9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H12" i="2" s="1"/>
  <c r="I10" i="2"/>
  <c r="I12" i="2" s="1"/>
  <c r="J10" i="2"/>
  <c r="J12" i="2" s="1"/>
  <c r="G10" i="2"/>
  <c r="G12" i="2" s="1"/>
  <c r="Z11" i="1"/>
  <c r="Z10" i="1"/>
  <c r="Z9" i="1"/>
  <c r="Z8" i="1"/>
  <c r="K12" i="2" l="1"/>
  <c r="C5" i="2" s="1"/>
  <c r="F27" i="1"/>
  <c r="F29" i="1" l="1"/>
  <c r="R9" i="1" l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8" i="1"/>
  <c r="S8" i="1" s="1"/>
  <c r="F25" i="1"/>
  <c r="G25" i="1" s="1"/>
  <c r="F31" i="1"/>
  <c r="G31" i="1" s="1"/>
  <c r="F30" i="1"/>
  <c r="G30" i="1" s="1"/>
  <c r="F28" i="1"/>
  <c r="F26" i="1"/>
  <c r="C18" i="1" l="1"/>
  <c r="C19" i="1" l="1"/>
  <c r="G27" i="1" s="1"/>
  <c r="G26" i="1"/>
  <c r="D21" i="1" l="1"/>
  <c r="D20" i="1"/>
  <c r="D18" i="1"/>
  <c r="G28" i="1" s="1"/>
  <c r="B19" i="1"/>
  <c r="D19" i="1" l="1"/>
  <c r="G29" i="1" s="1"/>
  <c r="B24" i="1" l="1"/>
  <c r="F24" i="1" s="1"/>
  <c r="G24" i="1" s="1"/>
  <c r="G32" i="1" s="1"/>
  <c r="B5" i="1" l="1"/>
</calcChain>
</file>

<file path=xl/comments1.xml><?xml version="1.0" encoding="utf-8"?>
<comments xmlns="http://schemas.openxmlformats.org/spreadsheetml/2006/main">
  <authors>
    <author>John L Falconer</author>
  </authors>
  <commentList>
    <comment ref="R5" authorId="0" shapeId="0">
      <text>
        <r>
          <rPr>
            <sz val="9"/>
            <color indexed="81"/>
            <rFont val="Tahoma"/>
            <family val="2"/>
          </rPr>
          <t>This temperature is used to calculate the heat capacities in columns R and S. Note that when this temperature is outside the temperature range, then the heat capacities are not correct and can even be negative.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 xml:space="preserve">Solver can be used to determine the outlet temperature, or this slider can be used to change the outlet temperature so that </t>
        </r>
        <r>
          <rPr>
            <sz val="9"/>
            <color indexed="81"/>
            <rFont val="Symbol"/>
            <family val="1"/>
            <charset val="2"/>
          </rPr>
          <t>D</t>
        </r>
        <r>
          <rPr>
            <sz val="9"/>
            <color indexed="81"/>
            <rFont val="Tahoma"/>
            <family val="2"/>
          </rPr>
          <t xml:space="preserve">H = is close to zero (cell B7) for an adiabatic furnace.
The slider changes the temperature in increments of 5 K since the calculated adiabatic flame temperature is not more accurate than this, and thus the  </t>
        </r>
        <r>
          <rPr>
            <sz val="9"/>
            <color indexed="81"/>
            <rFont val="Symbol"/>
            <family val="1"/>
            <charset val="2"/>
          </rPr>
          <t>D</t>
        </r>
        <r>
          <rPr>
            <sz val="9"/>
            <color indexed="81"/>
            <rFont val="Tahoma"/>
            <family val="2"/>
          </rPr>
          <t>H will not be as small as obtained with Solver.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>Use this slider to adjust the fuel feed temperature between 298 and 400 K.</t>
        </r>
      </text>
    </comment>
    <comment ref="D9" authorId="0" shapeId="0">
      <text>
        <r>
          <rPr>
            <sz val="9"/>
            <color indexed="81"/>
            <rFont val="Tahoma"/>
            <family val="2"/>
          </rPr>
          <t xml:space="preserve">Use this slider to adjust the air feed temperature between 298 and 425 K.
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>Use the slider to adjust the percentage of excess air from 0 to 200%</t>
        </r>
      </text>
    </comment>
  </commentList>
</comments>
</file>

<file path=xl/comments2.xml><?xml version="1.0" encoding="utf-8"?>
<comments xmlns="http://schemas.openxmlformats.org/spreadsheetml/2006/main">
  <authors>
    <author>John L Falconer</author>
  </authors>
  <commentList>
    <comment ref="D6" authorId="0" shapeId="0">
      <text>
        <r>
          <rPr>
            <sz val="9"/>
            <color indexed="81"/>
            <rFont val="Tahoma"/>
            <family val="2"/>
          </rPr>
          <t>Use slider to change the adiabatic flame temperature so</t>
        </r>
        <r>
          <rPr>
            <sz val="9"/>
            <color indexed="81"/>
            <rFont val="Symbol"/>
            <family val="1"/>
            <charset val="2"/>
          </rPr>
          <t xml:space="preserve"> D</t>
        </r>
        <r>
          <rPr>
            <sz val="9"/>
            <color indexed="81"/>
            <rFont val="Tahoma"/>
            <family val="2"/>
          </rPr>
          <t xml:space="preserve">H (cell C5) is close to zero
</t>
        </r>
      </text>
    </comment>
  </commentList>
</comments>
</file>

<file path=xl/sharedStrings.xml><?xml version="1.0" encoding="utf-8"?>
<sst xmlns="http://schemas.openxmlformats.org/spreadsheetml/2006/main" count="105" uniqueCount="94">
  <si>
    <t>A</t>
  </si>
  <si>
    <t>B</t>
  </si>
  <si>
    <t>C</t>
  </si>
  <si>
    <t>D</t>
  </si>
  <si>
    <t>kJ/mol</t>
  </si>
  <si>
    <t>moles out</t>
  </si>
  <si>
    <t>---</t>
  </si>
  <si>
    <r>
      <t>n</t>
    </r>
    <r>
      <rPr>
        <vertAlign val="subscript"/>
        <sz val="11"/>
        <color theme="1"/>
        <rFont val="Calibri"/>
        <family val="2"/>
        <scheme val="minor"/>
      </rPr>
      <t>CH4</t>
    </r>
  </si>
  <si>
    <r>
      <t>n</t>
    </r>
    <r>
      <rPr>
        <vertAlign val="subscript"/>
        <sz val="11"/>
        <color theme="1"/>
        <rFont val="Calibri"/>
        <family val="2"/>
        <scheme val="minor"/>
      </rPr>
      <t>O2</t>
    </r>
  </si>
  <si>
    <r>
      <t>n</t>
    </r>
    <r>
      <rPr>
        <vertAlign val="subscript"/>
        <sz val="11"/>
        <color theme="1"/>
        <rFont val="Calibri"/>
        <family val="2"/>
        <scheme val="minor"/>
      </rPr>
      <t>N2</t>
    </r>
  </si>
  <si>
    <r>
      <t>n</t>
    </r>
    <r>
      <rPr>
        <vertAlign val="subscript"/>
        <sz val="11"/>
        <color theme="1"/>
        <rFont val="Calibri"/>
        <family val="2"/>
        <scheme val="minor"/>
      </rPr>
      <t>CO2</t>
    </r>
  </si>
  <si>
    <r>
      <t>n</t>
    </r>
    <r>
      <rPr>
        <vertAlign val="subscript"/>
        <sz val="11"/>
        <color theme="1"/>
        <rFont val="Calibri"/>
        <family val="2"/>
        <scheme val="minor"/>
      </rPr>
      <t>H2O</t>
    </r>
  </si>
  <si>
    <r>
      <t>CP</t>
    </r>
    <r>
      <rPr>
        <vertAlign val="subscript"/>
        <sz val="11"/>
        <color theme="1"/>
        <rFont val="Calibri"/>
        <family val="2"/>
        <scheme val="minor"/>
      </rPr>
      <t>CH4</t>
    </r>
  </si>
  <si>
    <r>
      <t>CP</t>
    </r>
    <r>
      <rPr>
        <vertAlign val="subscript"/>
        <sz val="11"/>
        <color theme="1"/>
        <rFont val="Calibri"/>
        <family val="2"/>
        <scheme val="minor"/>
      </rPr>
      <t>O2</t>
    </r>
  </si>
  <si>
    <r>
      <t>CP</t>
    </r>
    <r>
      <rPr>
        <vertAlign val="subscript"/>
        <sz val="11"/>
        <color theme="1"/>
        <rFont val="Calibri"/>
        <family val="2"/>
        <scheme val="minor"/>
      </rPr>
      <t>N2</t>
    </r>
  </si>
  <si>
    <r>
      <t>CP</t>
    </r>
    <r>
      <rPr>
        <vertAlign val="subscript"/>
        <sz val="11"/>
        <color theme="1"/>
        <rFont val="Calibri"/>
        <family val="2"/>
        <scheme val="minor"/>
      </rPr>
      <t>CO2</t>
    </r>
  </si>
  <si>
    <r>
      <t>CP</t>
    </r>
    <r>
      <rPr>
        <vertAlign val="subscript"/>
        <sz val="11"/>
        <color theme="1"/>
        <rFont val="Calibri"/>
        <family val="2"/>
        <scheme val="minor"/>
      </rPr>
      <t>H2O</t>
    </r>
  </si>
  <si>
    <r>
      <t>H</t>
    </r>
    <r>
      <rPr>
        <vertAlign val="subscript"/>
        <sz val="11"/>
        <color theme="1"/>
        <rFont val="Calibri"/>
        <family val="2"/>
        <scheme val="minor"/>
      </rPr>
      <t>fuel</t>
    </r>
    <r>
      <rPr>
        <vertAlign val="superscript"/>
        <sz val="11"/>
        <color theme="1"/>
        <rFont val="Calibri"/>
        <family val="2"/>
        <scheme val="minor"/>
      </rPr>
      <t>in</t>
    </r>
  </si>
  <si>
    <r>
      <t>H</t>
    </r>
    <r>
      <rPr>
        <vertAlign val="subscript"/>
        <sz val="11"/>
        <color theme="1"/>
        <rFont val="Calibri"/>
        <family val="2"/>
        <scheme val="minor"/>
      </rPr>
      <t>O2</t>
    </r>
    <r>
      <rPr>
        <vertAlign val="superscript"/>
        <sz val="11"/>
        <color theme="1"/>
        <rFont val="Calibri"/>
        <family val="2"/>
        <scheme val="minor"/>
      </rPr>
      <t>in</t>
    </r>
  </si>
  <si>
    <r>
      <t>H</t>
    </r>
    <r>
      <rPr>
        <vertAlign val="subscript"/>
        <sz val="11"/>
        <color theme="1"/>
        <rFont val="Calibri"/>
        <family val="2"/>
        <scheme val="minor"/>
      </rPr>
      <t>N2</t>
    </r>
    <r>
      <rPr>
        <vertAlign val="superscript"/>
        <sz val="11"/>
        <color theme="1"/>
        <rFont val="Calibri"/>
        <family val="2"/>
        <scheme val="minor"/>
      </rPr>
      <t>in</t>
    </r>
  </si>
  <si>
    <r>
      <t>H</t>
    </r>
    <r>
      <rPr>
        <vertAlign val="subscript"/>
        <sz val="11"/>
        <color theme="1"/>
        <rFont val="Calibri"/>
        <family val="2"/>
        <scheme val="minor"/>
      </rPr>
      <t>O2</t>
    </r>
    <r>
      <rPr>
        <vertAlign val="superscript"/>
        <sz val="11"/>
        <color theme="1"/>
        <rFont val="Calibri"/>
        <family val="2"/>
        <scheme val="minor"/>
      </rPr>
      <t>out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</si>
  <si>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rxn</t>
    </r>
  </si>
  <si>
    <r>
      <t>H</t>
    </r>
    <r>
      <rPr>
        <vertAlign val="subscript"/>
        <sz val="11"/>
        <color theme="1"/>
        <rFont val="Calibri"/>
        <family val="2"/>
        <scheme val="minor"/>
      </rPr>
      <t>N2</t>
    </r>
    <r>
      <rPr>
        <vertAlign val="superscript"/>
        <sz val="11"/>
        <color theme="1"/>
        <rFont val="Calibri"/>
        <family val="2"/>
        <scheme val="minor"/>
      </rPr>
      <t>out</t>
    </r>
  </si>
  <si>
    <t>T(K)</t>
  </si>
  <si>
    <t>E</t>
  </si>
  <si>
    <t>298-1300</t>
  </si>
  <si>
    <t>Temperature</t>
  </si>
  <si>
    <t>J/(mol K)</t>
  </si>
  <si>
    <t>kJ/(mol K)</t>
  </si>
  <si>
    <t>100-700</t>
  </si>
  <si>
    <t>700-2000</t>
  </si>
  <si>
    <t>2000-6000</t>
  </si>
  <si>
    <r>
      <t>CP</t>
    </r>
    <r>
      <rPr>
        <vertAlign val="subscript"/>
        <sz val="11"/>
        <color theme="1"/>
        <rFont val="Calibri"/>
        <family val="2"/>
        <scheme val="minor"/>
      </rPr>
      <t>O2</t>
    </r>
    <r>
      <rPr>
        <sz val="11"/>
        <color theme="1"/>
        <rFont val="Calibri"/>
        <family val="2"/>
        <scheme val="minor"/>
      </rPr>
      <t/>
    </r>
  </si>
  <si>
    <t>100-500</t>
  </si>
  <si>
    <t>500-2000</t>
  </si>
  <si>
    <t>298-1200</t>
  </si>
  <si>
    <t>1200-6000</t>
  </si>
  <si>
    <t>500-1700</t>
  </si>
  <si>
    <t>1700-6000</t>
  </si>
  <si>
    <t>Ti(K)=</t>
  </si>
  <si>
    <r>
      <t>H</t>
    </r>
    <r>
      <rPr>
        <vertAlign val="subscript"/>
        <sz val="11"/>
        <color theme="1"/>
        <rFont val="Calibri"/>
        <family val="2"/>
        <scheme val="minor"/>
      </rPr>
      <t>CO2</t>
    </r>
    <r>
      <rPr>
        <vertAlign val="superscript"/>
        <sz val="11"/>
        <color theme="1"/>
        <rFont val="Calibri"/>
        <family val="2"/>
        <scheme val="minor"/>
      </rPr>
      <t>out</t>
    </r>
  </si>
  <si>
    <r>
      <t>H</t>
    </r>
    <r>
      <rPr>
        <vertAlign val="subscript"/>
        <sz val="11"/>
        <color theme="1"/>
        <rFont val="Calibri"/>
        <family val="2"/>
        <scheme val="minor"/>
      </rPr>
      <t>H2O</t>
    </r>
    <r>
      <rPr>
        <vertAlign val="superscript"/>
        <sz val="11"/>
        <color theme="1"/>
        <rFont val="Calibri"/>
        <family val="2"/>
        <scheme val="minor"/>
      </rPr>
      <t>out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</si>
  <si>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H=</t>
    </r>
  </si>
  <si>
    <t>Adiabatic flame temperature using air as oxidizer</t>
  </si>
  <si>
    <t>University of Colorado Boulder</t>
  </si>
  <si>
    <t xml:space="preserve">www.LearnChemE.com </t>
  </si>
  <si>
    <t>% excess air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</si>
  <si>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Hf</t>
    </r>
    <r>
      <rPr>
        <vertAlign val="subscript"/>
        <sz val="11"/>
        <color theme="1"/>
        <rFont val="Calibri"/>
        <family val="2"/>
        <scheme val="minor"/>
      </rPr>
      <t>fuel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</si>
  <si>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Hf</t>
    </r>
    <r>
      <rPr>
        <vertAlign val="subscript"/>
        <sz val="11"/>
        <color theme="1"/>
        <rFont val="Calibri"/>
        <family val="2"/>
        <scheme val="minor"/>
      </rPr>
      <t>O2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</si>
  <si>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Hf</t>
    </r>
    <r>
      <rPr>
        <vertAlign val="subscript"/>
        <sz val="11"/>
        <color theme="1"/>
        <rFont val="Calibri"/>
        <family val="2"/>
        <scheme val="minor"/>
      </rPr>
      <t>CO2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</si>
  <si>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Hf</t>
    </r>
    <r>
      <rPr>
        <vertAlign val="subscript"/>
        <sz val="11"/>
        <color theme="1"/>
        <rFont val="Calibri"/>
        <family val="2"/>
        <scheme val="minor"/>
      </rPr>
      <t>H2O</t>
    </r>
  </si>
  <si>
    <t xml:space="preserve">Heats of formation and heat of reaction </t>
  </si>
  <si>
    <t>are at 298 K.</t>
  </si>
  <si>
    <t>= 0 for adabatic flame</t>
  </si>
  <si>
    <r>
      <t>T</t>
    </r>
    <r>
      <rPr>
        <vertAlign val="subscript"/>
        <sz val="12"/>
        <color theme="1"/>
        <rFont val="Calibri"/>
        <family val="2"/>
        <scheme val="minor"/>
      </rPr>
      <t>out</t>
    </r>
  </si>
  <si>
    <r>
      <t>T</t>
    </r>
    <r>
      <rPr>
        <vertAlign val="subscript"/>
        <sz val="12"/>
        <color theme="1"/>
        <rFont val="Calibri"/>
        <family val="2"/>
        <scheme val="minor"/>
      </rPr>
      <t>fuel</t>
    </r>
  </si>
  <si>
    <r>
      <rPr>
        <sz val="12"/>
        <color theme="1"/>
        <rFont val="Calibri"/>
        <family val="2"/>
        <scheme val="minor"/>
      </rPr>
      <t>T</t>
    </r>
    <r>
      <rPr>
        <vertAlign val="subscript"/>
        <sz val="12"/>
        <color theme="1"/>
        <rFont val="Calibri"/>
        <family val="2"/>
        <scheme val="minor"/>
      </rPr>
      <t>oxid</t>
    </r>
  </si>
  <si>
    <r>
      <t>n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*H</t>
    </r>
    <r>
      <rPr>
        <vertAlign val="subscript"/>
        <sz val="11"/>
        <color theme="1"/>
        <rFont val="Calibri"/>
        <family val="2"/>
        <scheme val="minor"/>
      </rPr>
      <t>i</t>
    </r>
  </si>
  <si>
    <t>range (K)</t>
  </si>
  <si>
    <t>Cp</t>
  </si>
  <si>
    <t>stoichiometric</t>
  </si>
  <si>
    <t>moles in</t>
  </si>
  <si>
    <t>stoichiometry</t>
  </si>
  <si>
    <t>Number of moles</t>
  </si>
  <si>
    <t>F</t>
  </si>
  <si>
    <t>H</t>
  </si>
  <si>
    <r>
      <rPr>
        <sz val="12"/>
        <color theme="1"/>
        <rFont val="Symbol"/>
        <family val="1"/>
        <charset val="2"/>
      </rPr>
      <t>D</t>
    </r>
    <r>
      <rPr>
        <sz val="12"/>
        <color theme="1"/>
        <rFont val="Calibri"/>
        <family val="2"/>
        <scheme val="minor"/>
      </rPr>
      <t>H=</t>
    </r>
  </si>
  <si>
    <t>CP</t>
  </si>
  <si>
    <t>gas</t>
  </si>
  <si>
    <t>TK</t>
  </si>
  <si>
    <t>kJ</t>
  </si>
  <si>
    <t>exit moles</t>
  </si>
  <si>
    <t>Sum/1000</t>
  </si>
  <si>
    <t>&lt; Sum &amp; convert from J to kJ)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</si>
  <si>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Hrxn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</si>
  <si>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H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</si>
  <si>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A</t>
    </r>
    <r>
      <rPr>
        <vertAlign val="subscript"/>
        <sz val="11"/>
        <color theme="1"/>
        <rFont val="Calibri"/>
        <family val="2"/>
        <scheme val="minor"/>
      </rPr>
      <t>i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</si>
  <si>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B</t>
    </r>
    <r>
      <rPr>
        <vertAlign val="subscript"/>
        <sz val="11"/>
        <color theme="1"/>
        <rFont val="Calibri"/>
        <family val="2"/>
        <scheme val="minor"/>
      </rPr>
      <t>i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</si>
  <si>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i</t>
    </r>
  </si>
  <si>
    <r>
      <t>A</t>
    </r>
    <r>
      <rPr>
        <vertAlign val="subscript"/>
        <sz val="11"/>
        <color theme="1"/>
        <rFont val="Calibri"/>
        <family val="2"/>
        <scheme val="minor"/>
      </rPr>
      <t>i</t>
    </r>
  </si>
  <si>
    <r>
      <t>B</t>
    </r>
    <r>
      <rPr>
        <vertAlign val="subscript"/>
        <sz val="11"/>
        <color theme="1"/>
        <rFont val="Calibri"/>
        <family val="2"/>
        <scheme val="minor"/>
      </rPr>
      <t>i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</si>
  <si>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D</t>
    </r>
    <r>
      <rPr>
        <vertAlign val="subscript"/>
        <sz val="11"/>
        <color theme="1"/>
        <rFont val="Calibri"/>
        <family val="2"/>
        <scheme val="minor"/>
      </rPr>
      <t>i</t>
    </r>
  </si>
  <si>
    <r>
      <t>D</t>
    </r>
    <r>
      <rPr>
        <vertAlign val="subscript"/>
        <sz val="11"/>
        <color theme="1"/>
        <rFont val="Calibri"/>
        <family val="2"/>
        <scheme val="minor"/>
      </rPr>
      <t>i</t>
    </r>
  </si>
  <si>
    <r>
      <t>C</t>
    </r>
    <r>
      <rPr>
        <vertAlign val="subscript"/>
        <sz val="11"/>
        <color theme="1"/>
        <rFont val="Calibri"/>
        <family val="2"/>
        <scheme val="minor"/>
      </rPr>
      <t>i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</si>
  <si>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</si>
  <si>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</si>
  <si>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</si>
  <si>
    <r>
      <t>O</t>
    </r>
    <r>
      <rPr>
        <vertAlign val="subscript"/>
        <sz val="11"/>
        <color theme="1"/>
        <rFont val="Calibri"/>
        <family val="2"/>
        <scheme val="minor"/>
      </rPr>
      <t>2</t>
    </r>
  </si>
  <si>
    <t>n-Butane oxidation in 100% excess air</t>
  </si>
  <si>
    <t>Integral (J)</t>
  </si>
  <si>
    <r>
      <t>T</t>
    </r>
    <r>
      <rPr>
        <vertAlign val="subscript"/>
        <sz val="11"/>
        <color theme="1"/>
        <rFont val="Calibri"/>
        <family val="2"/>
        <scheme val="minor"/>
      </rPr>
      <t>flame</t>
    </r>
    <r>
      <rPr>
        <sz val="11"/>
        <color theme="1"/>
        <rFont val="Calibri"/>
        <family val="2"/>
        <scheme val="minor"/>
      </rPr>
      <t>(K)</t>
    </r>
  </si>
  <si>
    <t>Adiabatic flame temperature calculation</t>
  </si>
  <si>
    <r>
      <t>C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in J(mol K)</t>
    </r>
  </si>
  <si>
    <r>
      <t>n</t>
    </r>
    <r>
      <rPr>
        <vertAlign val="subscript"/>
        <sz val="11"/>
        <color theme="1"/>
        <rFont val="Calibri"/>
        <family val="2"/>
        <scheme val="minor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</si>
</sst>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"/>
    <numFmt numFmtId="167" formatCode="0.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Symbol"/>
      <family val="1"/>
      <charset val="2"/>
    </font>
    <font>
      <vertAlign val="subscript"/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1"/>
    <xf numFmtId="0" fontId="0" fillId="0" borderId="0" xfId="0" applyFont="1" applyAlignment="1">
      <alignment horizontal="right"/>
    </xf>
    <xf numFmtId="1" fontId="0" fillId="2" borderId="1" xfId="0" applyNumberFormat="1" applyFill="1" applyBorder="1" applyAlignment="1">
      <alignment horizontal="center"/>
    </xf>
    <xf numFmtId="0" fontId="0" fillId="2" borderId="0" xfId="0" quotePrefix="1" applyFill="1" applyBorder="1"/>
    <xf numFmtId="0" fontId="0" fillId="2" borderId="0" xfId="0" applyFill="1" applyBorder="1"/>
    <xf numFmtId="0" fontId="0" fillId="0" borderId="0" xfId="0" applyFont="1" applyAlignment="1">
      <alignment horizontal="left"/>
    </xf>
    <xf numFmtId="164" fontId="0" fillId="2" borderId="1" xfId="0" applyNumberForma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2" xfId="0" applyBorder="1"/>
    <xf numFmtId="0" fontId="0" fillId="2" borderId="0" xfId="0" applyFill="1"/>
    <xf numFmtId="165" fontId="0" fillId="3" borderId="0" xfId="0" applyNumberFormat="1" applyFill="1" applyAlignment="1">
      <alignment horizontal="center"/>
    </xf>
    <xf numFmtId="11" fontId="0" fillId="0" borderId="0" xfId="0" applyNumberFormat="1"/>
    <xf numFmtId="2" fontId="0" fillId="3" borderId="0" xfId="0" applyNumberFormat="1" applyFill="1" applyAlignment="1">
      <alignment horizontal="center"/>
    </xf>
    <xf numFmtId="2" fontId="0" fillId="3" borderId="2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0" fontId="11" fillId="0" borderId="0" xfId="0" applyFont="1"/>
    <xf numFmtId="2" fontId="0" fillId="2" borderId="1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/>
    </xf>
    <xf numFmtId="167" fontId="0" fillId="0" borderId="0" xfId="0" applyNumberFormat="1"/>
    <xf numFmtId="2" fontId="0" fillId="0" borderId="0" xfId="0" applyNumberFormat="1"/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/>
    <xf numFmtId="0" fontId="0" fillId="0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2" fontId="0" fillId="0" borderId="4" xfId="0" applyNumberFormat="1" applyBorder="1" applyAlignment="1">
      <alignment horizontal="center"/>
    </xf>
    <xf numFmtId="166" fontId="0" fillId="5" borderId="3" xfId="0" applyNumberFormat="1" applyFill="1" applyBorder="1"/>
    <xf numFmtId="0" fontId="0" fillId="5" borderId="4" xfId="0" applyFill="1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0" xfId="0" applyFill="1" applyAlignment="1">
      <alignment horizontal="center" vertical="center"/>
    </xf>
    <xf numFmtId="166" fontId="0" fillId="5" borderId="0" xfId="0" applyNumberForma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22" fmlaLink="$B$8" horiz="1" max="400" min="298" noThreeD="1" page="10" val="298"/>
</file>

<file path=xl/ctrlProps/ctrlProp2.xml><?xml version="1.0" encoding="utf-8"?>
<formControlPr xmlns="http://schemas.microsoft.com/office/spreadsheetml/2009/9/main" objectType="Scroll" dx="22" fmlaLink="$B$9" horiz="1" inc="2" max="425" min="298" noThreeD="1" page="10" val="298"/>
</file>

<file path=xl/ctrlProps/ctrlProp3.xml><?xml version="1.0" encoding="utf-8"?>
<formControlPr xmlns="http://schemas.microsoft.com/office/spreadsheetml/2009/9/main" objectType="Scroll" dx="22" fmlaLink="$B$10" horiz="1" inc="5" max="200" noThreeD="1" page="20" val="100"/>
</file>

<file path=xl/ctrlProps/ctrlProp4.xml><?xml version="1.0" encoding="utf-8"?>
<formControlPr xmlns="http://schemas.microsoft.com/office/spreadsheetml/2009/9/main" objectType="Scroll" dx="22" fmlaLink="$B$7" horiz="1" inc="5" max="2600" min="700" noThreeD="1" page="25" val="1480"/>
</file>

<file path=xl/ctrlProps/ctrlProp5.xml><?xml version="1.0" encoding="utf-8"?>
<formControlPr xmlns="http://schemas.microsoft.com/office/spreadsheetml/2009/9/main" objectType="Scroll" dx="22" fmlaLink="$C$6" horiz="1" inc="5" max="1900" min="1000" page="25" val="15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</xdr:row>
          <xdr:rowOff>9525</xdr:rowOff>
        </xdr:from>
        <xdr:to>
          <xdr:col>3</xdr:col>
          <xdr:colOff>600075</xdr:colOff>
          <xdr:row>7</xdr:row>
          <xdr:rowOff>190500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</xdr:row>
          <xdr:rowOff>219075</xdr:rowOff>
        </xdr:from>
        <xdr:to>
          <xdr:col>3</xdr:col>
          <xdr:colOff>552450</xdr:colOff>
          <xdr:row>8</xdr:row>
          <xdr:rowOff>219075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209550</xdr:rowOff>
        </xdr:from>
        <xdr:to>
          <xdr:col>3</xdr:col>
          <xdr:colOff>647700</xdr:colOff>
          <xdr:row>9</xdr:row>
          <xdr:rowOff>200025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</xdr:row>
          <xdr:rowOff>19050</xdr:rowOff>
        </xdr:from>
        <xdr:to>
          <xdr:col>3</xdr:col>
          <xdr:colOff>695325</xdr:colOff>
          <xdr:row>6</xdr:row>
          <xdr:rowOff>219075</xdr:rowOff>
        </xdr:to>
        <xdr:sp macro="" textlink="">
          <xdr:nvSpPr>
            <xdr:cNvPr id="1033" name="Scroll Bar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547687</xdr:colOff>
      <xdr:row>19</xdr:row>
      <xdr:rowOff>178593</xdr:rowOff>
    </xdr:from>
    <xdr:ext cx="4631530" cy="77591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5798343" y="4452937"/>
              <a:ext cx="4631530" cy="7759175"/>
            </a:xfrm>
            <a:prstGeom prst="rect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rtl="0"/>
              <a:r>
                <a:rPr lang="x-IV_mathan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Department of Chemical and Biological Engineering</a:t>
              </a:r>
              <a:br>
                <a:rPr lang="x-IV_mathan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</a:br>
              <a:r>
                <a:rPr lang="x-IV_mathan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University of Colorado Boulder</a:t>
              </a:r>
              <a:endParaRPr lang="en-US">
                <a:effectLst/>
              </a:endParaRPr>
            </a:p>
            <a:p>
              <a:pPr rtl="0"/>
              <a:r>
                <a:rPr lang="x-IV_mathan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A screencast demonstrating the use of this spreadsheet is available on</a:t>
              </a:r>
              <a:br>
                <a:rPr lang="x-IV_mathan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</a:br>
              <a:r>
                <a:rPr lang="x-IV_mathan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www.LearnChemE.com and on www.Youtube.com/LearnChemE </a:t>
              </a:r>
            </a:p>
            <a:p>
              <a:pPr rtl="0"/>
              <a:endParaRPr lang="en-US">
                <a:effectLst/>
              </a:endParaRPr>
            </a:p>
            <a:p>
              <a:pPr rtl="0"/>
              <a:r>
                <a:rPr lang="x-IV_mathan" sz="1100" u="sng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Methane oxidation</a:t>
              </a:r>
              <a:r>
                <a:rPr lang="x-IV_mathan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:       </a:t>
              </a:r>
              <a14:m>
                <m:oMath xmlns:m="http://schemas.openxmlformats.org/officeDocument/2006/math">
                  <m:r>
                    <a:rPr lang="x-IV_mathan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𝐶</m:t>
                  </m:r>
                  <m:sSub>
                    <m:sSubPr>
                      <m:ctrlPr>
                        <a:rPr lang="x-IV_mathan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x-IV_mathan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𝐻</m:t>
                      </m:r>
                    </m:e>
                    <m:sub>
                      <m:r>
                        <a:rPr lang="x-IV_mathan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4</m:t>
                      </m:r>
                    </m:sub>
                  </m:sSub>
                  <m:r>
                    <a:rPr lang="x-IV_mathan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+2</m:t>
                  </m:r>
                  <m:sSub>
                    <m:sSubPr>
                      <m:ctrlPr>
                        <a:rPr lang="x-IV_mathan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x-IV_mathan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𝑂</m:t>
                      </m:r>
                    </m:e>
                    <m:sub>
                      <m:r>
                        <a:rPr lang="x-IV_mathan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  <m:r>
                    <a:rPr lang="x-IV_mathan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r>
                    <a:rPr lang="x-IV_mathan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𝐶</m:t>
                  </m:r>
                  <m:sSub>
                    <m:sSubPr>
                      <m:ctrlPr>
                        <a:rPr lang="x-IV_mathan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x-IV_mathan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𝑂</m:t>
                      </m:r>
                    </m:e>
                    <m:sub>
                      <m:r>
                        <a:rPr lang="x-IV_mathan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  <m:r>
                    <a:rPr lang="x-IV_mathan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+2</m:t>
                  </m:r>
                  <m:sSub>
                    <m:sSubPr>
                      <m:ctrlPr>
                        <a:rPr lang="x-IV_mathan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x-IV_mathan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𝐻</m:t>
                      </m:r>
                    </m:e>
                    <m:sub>
                      <m:r>
                        <a:rPr lang="x-IV_mathan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  <m:r>
                    <a:rPr lang="x-IV_mathan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𝑂</m:t>
                  </m:r>
                </m:oMath>
              </a14:m>
              <a:endParaRPr lang="en-US">
                <a:effectLst/>
              </a:endParaRPr>
            </a:p>
            <a:p>
              <a:pPr rtl="0"/>
              <a:endParaRPr lang="en-US">
                <a:effectLst/>
              </a:endParaRPr>
            </a:p>
            <a:p>
              <a:pPr rtl="0"/>
              <a:r>
                <a:rPr lang="en-US" sz="1100" u="sng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Heat capacity  </a:t>
              </a:r>
              <a:br>
                <a:rPr lang="en-US" sz="1100" u="sng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</a:br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𝐶</m:t>
                      </m:r>
                    </m:e>
                    <m:sub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𝑃</m:t>
                      </m:r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,</m:t>
                      </m:r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</m:sub>
                  </m:sSub>
                  <m: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sSub>
                    <m:sSubPr>
                      <m:ctrlP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𝐴</m:t>
                      </m:r>
                    </m:e>
                    <m:sub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</m:sub>
                  </m:sSub>
                  <m: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𝐵</m:t>
                      </m:r>
                    </m:e>
                    <m:sub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</m:sub>
                  </m:sSub>
                  <m: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𝑇</m:t>
                  </m:r>
                  <m: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𝐶</m:t>
                      </m:r>
                    </m:e>
                    <m:sub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</m:sub>
                  </m:sSub>
                  <m:sSup>
                    <m:sSupPr>
                      <m:ctrlP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𝑇</m:t>
                      </m:r>
                    </m:e>
                    <m:sup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  <m: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p>
                    <m:sSupPr>
                      <m:ctrlP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sSub>
                        <m:sSubPr>
                          <m:ctrlPr>
                            <a:rPr 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𝐷</m:t>
                          </m:r>
                        </m:e>
                        <m:sub>
                          <m:r>
                            <a:rPr lang="en-US" sz="110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𝑖</m:t>
                          </m:r>
                        </m:sub>
                      </m:sSub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𝑇</m:t>
                      </m:r>
                    </m:e>
                    <m:sup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3</m:t>
                      </m:r>
                    </m:sup>
                  </m:sSup>
                  <m: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f>
                    <m:fPr>
                      <m:ctrlP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𝐸</m:t>
                          </m:r>
                        </m:e>
                        <m:sub>
                          <m:r>
                            <a:rPr lang="en-US" sz="110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𝑖</m:t>
                          </m:r>
                        </m:sub>
                      </m:sSub>
                    </m:num>
                    <m:den>
                      <m:sSup>
                        <m:sSupPr>
                          <m:ctrlPr>
                            <a:rPr 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n-US" sz="110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𝑇</m:t>
                          </m:r>
                        </m:e>
                        <m:sup>
                          <m:r>
                            <a:rPr lang="en-US" sz="110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den>
                  </m:f>
                  <m:r>
                    <a:rPr 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 </m:t>
                  </m:r>
                </m:oMath>
              </a14:m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where T is in kelvin</a:t>
              </a:r>
              <a:endParaRPr lang="en-US">
                <a:effectLst/>
              </a:endParaRPr>
            </a:p>
            <a:p>
              <a:pPr rtl="0"/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where CP,i = heat capacity of component i (J/(mol K)</a:t>
              </a:r>
              <a:endParaRPr lang="en-US">
                <a:effectLst/>
              </a:endParaRPr>
            </a:p>
            <a:p>
              <a:pPr rtl="0"/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A</a:t>
              </a:r>
              <a:r>
                <a:rPr lang="en-US" sz="11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i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, B</a:t>
              </a:r>
              <a:r>
                <a:rPr lang="en-US" sz="11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i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, C</a:t>
              </a:r>
              <a:r>
                <a:rPr lang="en-US" sz="11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i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, D</a:t>
              </a:r>
              <a:r>
                <a:rPr lang="en-US" sz="11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i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, and Ei</a:t>
              </a:r>
              <a:r>
                <a:rPr lang="en-US" sz="11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are constants for component i; these constants are only valid over a specified temperature range</a:t>
              </a:r>
            </a:p>
            <a:p>
              <a:pPr rtl="0"/>
              <a:endParaRPr lang="en-US">
                <a:effectLst/>
              </a:endParaRPr>
            </a:p>
            <a:p>
              <a:pPr rtl="0"/>
              <a:r>
                <a:rPr lang="en-US" sz="1100" u="sng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Heat of reaction</a:t>
              </a:r>
              <a:endParaRPr lang="en-US">
                <a:effectLst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x-IV_mathan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Δ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𝑟𝑥𝑛</m:t>
                        </m:r>
                      </m:sub>
                    </m:sSub>
                    <m:r>
                      <a:rPr lang="x-IV_mathan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m:rPr>
                        <m:sty m:val="p"/>
                      </m:rPr>
                      <a:rPr lang="x-IV_mathan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Σ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𝜈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m:rPr>
                        <m:sty m:val="p"/>
                      </m:rPr>
                      <a:rPr lang="x-IV_mathan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Δ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a:rPr lang="x-IV_mathan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=2</m:t>
                    </m:r>
                    <m:r>
                      <m:rPr>
                        <m:sty m:val="p"/>
                      </m:rPr>
                      <a:rPr lang="x-IV_mathan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Δ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𝑂</m:t>
                        </m:r>
                      </m:sub>
                    </m:sSub>
                    <m:r>
                      <a:rPr lang="x-IV_mathan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x-IV_mathan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sty m:val="p"/>
                      </m:rPr>
                      <a:rPr lang="x-IV_mathan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Δ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𝐶𝑂</m:t>
                        </m:r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x-IV_mathan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m:rPr>
                        <m:sty m:val="p"/>
                      </m:rPr>
                      <a:rPr lang="x-IV_mathan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Δ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𝐶𝐻</m:t>
                        </m:r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b>
                    </m:sSub>
                    <m:r>
                      <a:rPr lang="x-IV_mathan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−2</m:t>
                    </m:r>
                    <m:r>
                      <m:rPr>
                        <m:sty m:val="p"/>
                      </m:rPr>
                      <a:rPr lang="x-IV_mathan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Δ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𝑂</m:t>
                        </m:r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en-US">
                <a:effectLst/>
              </a:endParaRPr>
            </a:p>
            <a:p>
              <a:pPr rtl="0"/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where </a:t>
              </a:r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Δ</m:t>
                  </m:r>
                  <m:sSub>
                    <m:sSubPr>
                      <m:ctrlP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𝐻</m:t>
                      </m:r>
                    </m:e>
                    <m:sub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𝑟𝑥𝑛</m:t>
                      </m:r>
                    </m:sub>
                  </m:sSub>
                  <m:r>
                    <a:rPr 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 heat of reaction at 298 K</a:t>
              </a:r>
              <a:endParaRPr lang="en-US">
                <a:effectLst/>
              </a:endParaRPr>
            </a:p>
            <a:p>
              <a:pPr rtl="0"/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𝜈</m:t>
                      </m:r>
                    </m:e>
                    <m:sub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</m:sub>
                  </m:sSub>
                  <m:r>
                    <a:rPr 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 stoichiometric coefficient</a:t>
              </a:r>
              <a:endParaRPr lang="en-US">
                <a:effectLst/>
              </a:endParaRPr>
            </a:p>
            <a:p>
              <a:pPr rtl="0"/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Δ</m:t>
                  </m:r>
                  <m:sSub>
                    <m:sSubPr>
                      <m:ctrlP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𝐻</m:t>
                      </m:r>
                    </m:e>
                    <m:sub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𝑓</m:t>
                      </m:r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,</m:t>
                      </m:r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</m:sub>
                  </m:sSub>
                  <m:r>
                    <a:rPr 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 heat of formation (enthalpy of formation) of species i</a:t>
              </a:r>
              <a:endParaRPr lang="en-US">
                <a:effectLst/>
              </a:endParaRPr>
            </a:p>
            <a:p>
              <a:pPr rtl="0"/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Heats of formation are at 298 K</a:t>
              </a:r>
            </a:p>
            <a:p>
              <a:pPr rtl="0"/>
              <a:endParaRPr lang="en-US">
                <a:effectLst/>
              </a:endParaRPr>
            </a:p>
            <a:p>
              <a:pPr rtl="0"/>
              <a:r>
                <a:rPr lang="en-US" sz="1100" u="sng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Energy balance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/>
              </a:r>
              <a:b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</a:b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 </a:t>
              </a:r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Δ</m:t>
                  </m:r>
                  <m: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𝐻</m:t>
                  </m:r>
                  <m: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𝑄</m:t>
                  </m:r>
                  <m: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=0=</m:t>
                  </m:r>
                  <m:sSub>
                    <m:sSubPr>
                      <m:ctrlP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𝑛</m:t>
                      </m:r>
                    </m:e>
                    <m:sub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𝑓𝑢𝑒𝑙</m:t>
                      </m:r>
                    </m:sub>
                  </m:sSub>
                  <m:r>
                    <m:rPr>
                      <m:sty m:val="p"/>
                    </m:rP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Δ</m:t>
                  </m:r>
                  <m:sSub>
                    <m:sSubPr>
                      <m:ctrlP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𝐻</m:t>
                      </m:r>
                    </m:e>
                    <m:sub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𝑟𝑥𝑛</m:t>
                      </m:r>
                    </m:sub>
                  </m:sSub>
                  <m: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d>
                        <m:dPr>
                          <m:ctrlPr>
                            <a:rPr 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sSub>
                                <m:sSubPr>
                                  <m:ctrlPr>
                                    <a:rPr 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en-US" sz="110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𝑛</m:t>
                                  </m:r>
                                </m:e>
                                <m:sub>
                                  <m:r>
                                    <a:rPr lang="en-US" sz="110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𝑂</m:t>
                                  </m:r>
                                </m:sub>
                              </m:sSub>
                            </m:e>
                            <m:sub>
                              <m:r>
                                <a:rPr lang="en-US" sz="11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  <m:sSub>
                            <m:sSubPr>
                              <m:ctrlPr>
                                <a:rPr 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sSub>
                                <m:sSubPr>
                                  <m:ctrlPr>
                                    <a:rPr 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en-US" sz="110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𝐻</m:t>
                                  </m:r>
                                </m:e>
                                <m:sub>
                                  <m:r>
                                    <a:rPr lang="en-US" sz="110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𝑂</m:t>
                                  </m:r>
                                </m:sub>
                              </m:sSub>
                            </m:e>
                            <m:sub>
                              <m:r>
                                <a:rPr lang="en-US" sz="11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  <m:r>
                            <a:rPr lang="en-US" sz="110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+</m:t>
                          </m:r>
                          <m:sSub>
                            <m:sSubPr>
                              <m:ctrlPr>
                                <a:rPr 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sSub>
                                <m:sSubPr>
                                  <m:ctrlPr>
                                    <a:rPr 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en-US" sz="110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𝑛</m:t>
                                  </m:r>
                                </m:e>
                                <m:sub>
                                  <m:r>
                                    <a:rPr lang="en-US" sz="110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𝑁</m:t>
                                  </m:r>
                                </m:sub>
                              </m:sSub>
                            </m:e>
                            <m:sub>
                              <m:r>
                                <a:rPr lang="en-US" sz="11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  <m:sSub>
                            <m:sSubPr>
                              <m:ctrlPr>
                                <a:rPr 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sSub>
                                <m:sSubPr>
                                  <m:ctrlPr>
                                    <a:rPr 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en-US" sz="110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𝐻</m:t>
                                  </m:r>
                                </m:e>
                                <m:sub>
                                  <m:r>
                                    <a:rPr lang="en-US" sz="110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𝑁</m:t>
                                  </m:r>
                                </m:sub>
                              </m:sSub>
                            </m:e>
                            <m:sub>
                              <m:r>
                                <a:rPr lang="en-US" sz="11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  <m:r>
                            <a:rPr lang="en-US" sz="110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+</m:t>
                          </m:r>
                          <m:sSub>
                            <m:sSubPr>
                              <m:ctrlPr>
                                <a:rPr 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sSub>
                                <m:sSubPr>
                                  <m:ctrlPr>
                                    <a:rPr 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en-US" sz="110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𝑛</m:t>
                                  </m:r>
                                </m:e>
                                <m:sub>
                                  <m:r>
                                    <a:rPr lang="en-US" sz="110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𝐶𝑂</m:t>
                                  </m:r>
                                </m:sub>
                              </m:sSub>
                            </m:e>
                            <m:sub>
                              <m:r>
                                <a:rPr lang="en-US" sz="11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  <m:sSub>
                            <m:sSubPr>
                              <m:ctrlPr>
                                <a:rPr 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sSub>
                                <m:sSubPr>
                                  <m:ctrlPr>
                                    <a:rPr 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en-US" sz="110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𝐻</m:t>
                                  </m:r>
                                </m:e>
                                <m:sub>
                                  <m:r>
                                    <a:rPr lang="en-US" sz="110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𝐶𝑂</m:t>
                                  </m:r>
                                </m:sub>
                              </m:sSub>
                            </m:e>
                            <m:sub>
                              <m:r>
                                <a:rPr lang="en-US" sz="11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  <m:r>
                            <a:rPr lang="en-US" sz="110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+</m:t>
                          </m:r>
                          <m:r>
                            <a:rPr lang="en-US" sz="110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𝑛</m:t>
                          </m:r>
                          <m:sSub>
                            <m:sSubPr>
                              <m:ctrlPr>
                                <a:rPr 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US" sz="11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𝐻</m:t>
                              </m:r>
                            </m:e>
                            <m:sub>
                              <m:r>
                                <a:rPr lang="en-US" sz="11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𝐻</m:t>
                              </m:r>
                              <m:r>
                                <a:rPr lang="en-US" sz="11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  <m:r>
                                <a:rPr lang="en-US" sz="11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𝑂</m:t>
                              </m:r>
                            </m:sub>
                          </m:sSub>
                        </m:e>
                      </m:d>
                    </m:e>
                    <m:sub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𝑜𝑢𝑡</m:t>
                      </m:r>
                    </m:sub>
                  </m:sSub>
                </m:oMath>
              </a14:m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/>
              </a:r>
              <a:b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</a:br>
              <a14:m>
                <m:oMath xmlns:m="http://schemas.openxmlformats.org/officeDocument/2006/math">
                  <m:r>
                    <a:rPr 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                             </m:t>
                  </m:r>
                  <m: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sSub>
                    <m:sSubPr>
                      <m:ctrlP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d>
                        <m:dPr>
                          <m:ctrlPr>
                            <a:rPr 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sSub>
                                <m:sSubPr>
                                  <m:ctrlPr>
                                    <a:rPr 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en-US" sz="110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𝑛</m:t>
                                  </m:r>
                                </m:e>
                                <m:sub>
                                  <m:r>
                                    <a:rPr lang="en-US" sz="110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𝑂</m:t>
                                  </m:r>
                                </m:sub>
                              </m:sSub>
                            </m:e>
                            <m:sub>
                              <m:r>
                                <a:rPr lang="en-US" sz="11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  <m:sSub>
                            <m:sSubPr>
                              <m:ctrlPr>
                                <a:rPr 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sSub>
                                <m:sSubPr>
                                  <m:ctrlPr>
                                    <a:rPr 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en-US" sz="110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𝐻</m:t>
                                  </m:r>
                                </m:e>
                                <m:sub>
                                  <m:r>
                                    <a:rPr lang="en-US" sz="110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𝑂</m:t>
                                  </m:r>
                                </m:sub>
                              </m:sSub>
                            </m:e>
                            <m:sub>
                              <m:r>
                                <a:rPr lang="en-US" sz="11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  <m:r>
                            <a:rPr lang="en-US" sz="110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+</m:t>
                          </m:r>
                          <m:sSub>
                            <m:sSubPr>
                              <m:ctrlPr>
                                <a:rPr 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sSub>
                                <m:sSubPr>
                                  <m:ctrlPr>
                                    <a:rPr 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en-US" sz="110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𝑛</m:t>
                                  </m:r>
                                </m:e>
                                <m:sub>
                                  <m:r>
                                    <a:rPr lang="en-US" sz="110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𝑁</m:t>
                                  </m:r>
                                </m:sub>
                              </m:sSub>
                            </m:e>
                            <m:sub>
                              <m:r>
                                <a:rPr lang="en-US" sz="11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  <m:sSub>
                            <m:sSubPr>
                              <m:ctrlPr>
                                <a:rPr 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sSub>
                                <m:sSubPr>
                                  <m:ctrlPr>
                                    <a:rPr 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en-US" sz="110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𝐻</m:t>
                                  </m:r>
                                </m:e>
                                <m:sub>
                                  <m:r>
                                    <a:rPr lang="en-US" sz="110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𝑁</m:t>
                                  </m:r>
                                </m:sub>
                              </m:sSub>
                            </m:e>
                            <m:sub>
                              <m:r>
                                <a:rPr lang="en-US" sz="11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</m:e>
                      </m:d>
                    </m:e>
                    <m:sub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𝑖𝑛</m:t>
                      </m:r>
                    </m:sub>
                  </m:sSub>
                  <m: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sSub>
                    <m:sSubPr>
                      <m:ctrlP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d>
                        <m:dPr>
                          <m:ctrlPr>
                            <a:rPr 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US" sz="11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𝑛</m:t>
                              </m:r>
                            </m:e>
                            <m:sub>
                              <m:r>
                                <a:rPr lang="en-US" sz="11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𝑓𝑢𝑒𝑙</m:t>
                              </m:r>
                            </m:sub>
                          </m:sSub>
                          <m:sSub>
                            <m:sSubPr>
                              <m:ctrlPr>
                                <a:rPr 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US" sz="11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𝐻</m:t>
                              </m:r>
                            </m:e>
                            <m:sub>
                              <m:r>
                                <a:rPr lang="en-US" sz="11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𝑓𝑢𝑒𝑙</m:t>
                              </m:r>
                            </m:sub>
                          </m:sSub>
                        </m:e>
                      </m:d>
                    </m:e>
                    <m:sub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𝑖𝑛</m:t>
                      </m:r>
                    </m:sub>
                  </m:sSub>
                  <m:r>
                    <a:rPr 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 </m:t>
                  </m:r>
                </m:oMath>
              </a14:m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  <a:endParaRPr lang="en-US">
                <a:effectLst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x-IV_mathan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Δ</m:t>
                    </m:r>
                    <m:r>
                      <a:rPr lang="x-IV_mathan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𝐻</m:t>
                    </m:r>
                    <m:r>
                      <a:rPr lang="x-IV_mathan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x-IV_mathan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𝑓𝑢𝑒𝑙</m:t>
                        </m:r>
                      </m:sub>
                    </m:sSub>
                    <m:r>
                      <m:rPr>
                        <m:sty m:val="p"/>
                      </m:rPr>
                      <a:rPr lang="x-IV_mathan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Δ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𝑟𝑥𝑛</m:t>
                        </m:r>
                      </m:sub>
                    </m:sSub>
                    <m:r>
                      <a:rPr lang="x-IV_mathan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m:rPr>
                        <m:sty m:val="p"/>
                      </m:rPr>
                      <a:rPr lang="x-IV_mathan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Σ</m:t>
                    </m:r>
                    <m:d>
                      <m:dPr>
                        <m:ctrlPr>
                          <a:rPr lang="x-IV_mathan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Sup>
                          <m:sSubSupPr>
                            <m:ctrlPr>
                              <a:rPr lang="x-IV_mathan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x-IV_mathan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  <m:sup>
                            <m:r>
                              <a:rPr lang="x-IV_mathan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𝑜𝑢𝑡</m:t>
                            </m:r>
                          </m:sup>
                        </m:sSubSup>
                        <m:nary>
                          <m:naryPr>
                            <m:ctrlPr>
                              <a:rPr lang="x-IV_mathan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a:rPr lang="x-IV_mathan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298</m:t>
                            </m:r>
                          </m:sub>
                          <m:sup>
                            <m:r>
                              <a:rPr lang="x-IV_mathan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sup>
                          <m:e>
                            <m:sSub>
                              <m:sSubPr>
                                <m:ctrlPr>
                                  <a:rPr lang="x-IV_mathan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x-IV_mathan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𝐶</m:t>
                                </m:r>
                              </m:e>
                              <m:sub>
                                <m:r>
                                  <a:rPr lang="x-IV_mathan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𝑃</m:t>
                                </m:r>
                              </m:sub>
                            </m:sSub>
                            <m:r>
                              <a:rPr lang="x-IV_mathan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𝑑𝑇</m:t>
                            </m:r>
                          </m:e>
                        </m:nary>
                      </m:e>
                    </m:d>
                    <m:r>
                      <a:rPr lang="x-IV_mathan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m:rPr>
                        <m:sty m:val="p"/>
                      </m:rPr>
                      <a:rPr lang="x-IV_mathan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Σ</m:t>
                    </m:r>
                    <m:d>
                      <m:dPr>
                        <m:ctrlPr>
                          <a:rPr lang="x-IV_mathan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Sup>
                          <m:sSubSupPr>
                            <m:ctrlPr>
                              <a:rPr lang="x-IV_mathan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x-IV_mathan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  <m:sup>
                            <m:r>
                              <a:rPr lang="x-IV_mathan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𝑖𝑛</m:t>
                            </m:r>
                          </m:sup>
                        </m:sSubSup>
                        <m:nary>
                          <m:naryPr>
                            <m:ctrlPr>
                              <a:rPr lang="x-IV_mathan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a:rPr lang="x-IV_mathan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298</m:t>
                            </m:r>
                          </m:sub>
                          <m:sup>
                            <m:sSub>
                              <m:sSubPr>
                                <m:ctrlPr>
                                  <a:rPr lang="x-IV_mathan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x-IV_mathan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x-IV_mathan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𝑖𝑛</m:t>
                                </m:r>
                              </m:sub>
                            </m:sSub>
                          </m:sup>
                          <m:e>
                            <m:sSub>
                              <m:sSubPr>
                                <m:ctrlPr>
                                  <a:rPr lang="x-IV_mathan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x-IV_mathan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𝐶</m:t>
                                </m:r>
                              </m:e>
                              <m:sub>
                                <m:r>
                                  <a:rPr lang="x-IV_mathan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𝑃</m:t>
                                </m:r>
                              </m:sub>
                            </m:sSub>
                            <m:r>
                              <a:rPr lang="x-IV_mathan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𝑑𝑇</m:t>
                            </m:r>
                          </m:e>
                        </m:nary>
                      </m:e>
                    </m:d>
                  </m:oMath>
                </m:oMathPara>
              </a14:m>
              <a:endParaRPr lang="en-US">
                <a:effectLst/>
              </a:endParaRPr>
            </a:p>
            <a:p>
              <a:pPr rtl="0"/>
              <a:endPara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where </a:t>
              </a:r>
              <a14:m>
                <m:oMath xmlns:m="http://schemas.openxmlformats.org/officeDocument/2006/math">
                  <m:sSubSup>
                    <m:sSubSupPr>
                      <m:ctrlP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SupPr>
                    <m:e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𝑛</m:t>
                      </m:r>
                    </m:e>
                    <m:sub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</m:sub>
                    <m:sup>
                      <m:r>
                        <a:rPr lang="en-US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𝑜𝑢𝑡</m:t>
                      </m:r>
                    </m:sup>
                  </m:sSubSup>
                  <m:r>
                    <a:rPr 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𝑖𝑠</m:t>
                  </m:r>
                  <m:r>
                    <a:rPr 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𝑡</m:t>
                  </m:r>
                  <m:r>
                    <a:rPr 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h</m:t>
                  </m:r>
                  <m: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</m:t>
                  </m:r>
                  <m:r>
                    <a:rPr 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𝑚𝑜𝑙𝑒𝑠</m:t>
                  </m:r>
                  <m:r>
                    <a:rPr 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𝑜𝑓</m:t>
                  </m:r>
                  <m:r>
                    <a:rPr 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𝑐𝑜𝑚𝑝𝑜𝑛𝑒𝑛𝑡</m:t>
                  </m:r>
                  <m:r>
                    <a:rPr 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𝑖</m:t>
                  </m:r>
                  <m:r>
                    <a:rPr 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𝑙𝑒𝑎𝑣𝑖𝑛𝑔</m:t>
                  </m:r>
                  <m:r>
                    <a:rPr 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𝑡</m:t>
                  </m:r>
                  <m:r>
                    <a:rPr 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h</m:t>
                  </m:r>
                  <m: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</m:t>
                  </m:r>
                  <m:r>
                    <a:rPr lang="en-US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en-US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𝑓𝑢𝑟𝑛𝑎𝑐𝑒</m:t>
                  </m:r>
                </m:oMath>
              </a14:m>
              <a:endParaRPr lang="en-US">
                <a:effectLst/>
              </a:endParaRPr>
            </a:p>
            <a:p>
              <a:pPr rtl="0"/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T is the adiabatic flame temperature </a:t>
              </a:r>
              <a14:m>
                <m:oMath xmlns:m="http://schemas.openxmlformats.org/officeDocument/2006/math">
                  <m:sSubSup>
                    <m:sSubSupPr>
                      <m:ctrlPr>
                        <a:rPr lang="x-IV_mathan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SupPr>
                    <m:e>
                      <m:r>
                        <a:rPr lang="x-IV_mathan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𝑛</m:t>
                      </m:r>
                    </m:e>
                    <m:sub>
                      <m:r>
                        <a:rPr lang="x-IV_mathan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</m:sub>
                    <m:sup>
                      <m:r>
                        <a:rPr lang="x-IV_mathan" sz="11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𝑖𝑛</m:t>
                      </m:r>
                    </m:sup>
                  </m:sSubSup>
                  <m:r>
                    <a:rPr lang="x-IV_mathan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x-IV_mathan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𝑖𝑠</m:t>
                  </m:r>
                  <m:r>
                    <a:rPr lang="x-IV_mathan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x-IV_mathan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𝑡</m:t>
                  </m:r>
                  <m:r>
                    <a:rPr lang="x-IV_mathan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h</m:t>
                  </m:r>
                  <m:r>
                    <a:rPr lang="x-IV_mathan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</m:t>
                  </m:r>
                  <m:r>
                    <a:rPr lang="x-IV_mathan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x-IV_mathan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𝑚𝑜𝑙𝑒𝑠</m:t>
                  </m:r>
                  <m:r>
                    <a:rPr lang="x-IV_mathan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x-IV_mathan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𝑜𝑓</m:t>
                  </m:r>
                  <m:r>
                    <a:rPr lang="x-IV_mathan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x-IV_mathan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𝑐𝑜𝑚𝑝𝑜𝑛𝑒𝑛𝑡</m:t>
                  </m:r>
                  <m:r>
                    <a:rPr lang="x-IV_mathan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x-IV_mathan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𝑖</m:t>
                  </m:r>
                  <m:r>
                    <a:rPr lang="x-IV_mathan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x-IV_mathan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𝑓𝑒𝑑</m:t>
                  </m:r>
                  <m:r>
                    <a:rPr lang="x-IV_mathan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x-IV_mathan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𝑡𝑜</m:t>
                  </m:r>
                  <m:r>
                    <a:rPr lang="x-IV_mathan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x-IV_mathan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𝑡</m:t>
                  </m:r>
                  <m:r>
                    <a:rPr lang="x-IV_mathan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h</m:t>
                  </m:r>
                  <m:r>
                    <a:rPr lang="x-IV_mathan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𝑒</m:t>
                  </m:r>
                  <m:r>
                    <a:rPr lang="x-IV_mathan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x-IV_mathan" sz="11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𝑓𝑢𝑟𝑛𝑎𝑐𝑒</m:t>
                  </m:r>
                </m:oMath>
              </a14:m>
              <a:endParaRPr lang="en-US">
                <a:effectLst/>
              </a:endParaRPr>
            </a:p>
            <a:p>
              <a:pPr rtl="0"/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T</a:t>
              </a:r>
              <a:r>
                <a:rPr lang="en-US" sz="11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in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is the feed temperature for each component fed to the furnace</a:t>
              </a:r>
              <a:endParaRPr lang="en-US">
                <a:effectLst/>
              </a:endParaRPr>
            </a:p>
            <a:p>
              <a:pPr rtl="0"/>
              <a:endPara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The heat capacity equations are from https://webbook.nist.gov/ and several equations (each over the temperature range indicated in column O) are used for each molecule. Outside the indicated ranges, the heat capacities are not correct.</a:t>
              </a:r>
              <a:endParaRPr lang="en-US">
                <a:effectLst/>
              </a:endParaRPr>
            </a:p>
            <a:p>
              <a:pPr rtl="0"/>
              <a:endPara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Note that this spreadsheet is only correct for air as the oxidant. At the higher temperatures obtained with a pure oxygen feed, endothermic reactions form CO, O</a:t>
              </a:r>
              <a:r>
                <a:rPr lang="en-US" sz="11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, and H</a:t>
              </a:r>
              <a:r>
                <a:rPr lang="en-US" sz="11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. Thus, the adiabatic flame temperature calculated with this spreadsheet  for pure</a:t>
              </a:r>
              <a:r>
                <a:rPr lang="en-US" sz="11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oxygen as the oxidizer 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is significantly higher than the correct value.</a:t>
              </a:r>
              <a:endParaRPr lang="en-US">
                <a:effectLst/>
              </a:endParaRPr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5798343" y="4452937"/>
              <a:ext cx="4631530" cy="7759175"/>
            </a:xfrm>
            <a:prstGeom prst="rect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rtl="0"/>
              <a:r>
                <a:rPr lang="x-IV_mathan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Department of Chemical and Biological Engineering</a:t>
              </a:r>
              <a:br>
                <a:rPr lang="x-IV_mathan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</a:br>
              <a:r>
                <a:rPr lang="x-IV_mathan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University of Colorado Boulder</a:t>
              </a:r>
              <a:endParaRPr lang="en-US">
                <a:effectLst/>
              </a:endParaRPr>
            </a:p>
            <a:p>
              <a:pPr rtl="0"/>
              <a:r>
                <a:rPr lang="x-IV_mathan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A screencast demonstrating the use of this spreadsheet is available on</a:t>
              </a:r>
              <a:br>
                <a:rPr lang="x-IV_mathan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</a:br>
              <a:r>
                <a:rPr lang="x-IV_mathan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www.LearnChemE.com and on www.Youtube.com/LearnChemE </a:t>
              </a:r>
            </a:p>
            <a:p>
              <a:pPr rtl="0"/>
              <a:endParaRPr lang="en-US">
                <a:effectLst/>
              </a:endParaRPr>
            </a:p>
            <a:p>
              <a:pPr rtl="0"/>
              <a:r>
                <a:rPr lang="x-IV_mathan" sz="1100" u="sng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Methane oxidation</a:t>
              </a:r>
              <a:r>
                <a:rPr lang="x-IV_mathan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:       </a:t>
              </a:r>
              <a:r>
                <a:rPr lang="x-IV_mathan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𝐶𝐻_4+2𝑂_2=𝐶𝑂_2+2𝐻_2 𝑂</a:t>
              </a:r>
              <a:endParaRPr lang="en-US">
                <a:effectLst/>
              </a:endParaRPr>
            </a:p>
            <a:p>
              <a:pPr rtl="0"/>
              <a:endParaRPr lang="en-US">
                <a:effectLst/>
              </a:endParaRPr>
            </a:p>
            <a:p>
              <a:pPr rtl="0"/>
              <a:r>
                <a:rPr lang="en-US" sz="1100" u="sng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Heat capacity  </a:t>
              </a:r>
              <a:br>
                <a:rPr lang="en-US" sz="1100" u="sng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</a:b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𝐶_(𝑃,𝑖)=𝐴_𝑖+𝐵_𝑖 𝑇+𝐶_𝑖 𝑇^2+〖𝐷_𝑖 𝑇〗^3+𝐸_𝑖/𝑇^2    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where T is in kelvin</a:t>
              </a:r>
              <a:endParaRPr lang="en-US">
                <a:effectLst/>
              </a:endParaRPr>
            </a:p>
            <a:p>
              <a:pPr rtl="0"/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where CP,i = heat capacity of component i (J/(mol K)</a:t>
              </a:r>
              <a:endParaRPr lang="en-US">
                <a:effectLst/>
              </a:endParaRPr>
            </a:p>
            <a:p>
              <a:pPr rtl="0"/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A</a:t>
              </a:r>
              <a:r>
                <a:rPr lang="en-US" sz="11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i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, B</a:t>
              </a:r>
              <a:r>
                <a:rPr lang="en-US" sz="11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i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, C</a:t>
              </a:r>
              <a:r>
                <a:rPr lang="en-US" sz="11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i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, D</a:t>
              </a:r>
              <a:r>
                <a:rPr lang="en-US" sz="11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i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, and Ei</a:t>
              </a:r>
              <a:r>
                <a:rPr lang="en-US" sz="11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are constants for component i; these constants are only valid over a specified temperature range</a:t>
              </a:r>
            </a:p>
            <a:p>
              <a:pPr rtl="0"/>
              <a:endParaRPr lang="en-US">
                <a:effectLst/>
              </a:endParaRPr>
            </a:p>
            <a:p>
              <a:pPr rtl="0"/>
              <a:r>
                <a:rPr lang="en-US" sz="1100" u="sng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Heat of reaction</a:t>
              </a:r>
              <a:endParaRPr lang="en-US">
                <a:effectLst/>
              </a:endParaRPr>
            </a:p>
            <a:p>
              <a:pPr rtl="0"/>
              <a:r>
                <a:rPr lang="x-IV_mathan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Δ𝐻_𝑟𝑥𝑛=Σ𝜈_𝑖 Δ𝐻_(𝑓,𝑖)=2Δ𝐻_(𝑓,𝐻2𝑂)+ Δ𝐻_(𝑓,𝐶𝑂2)−Δ𝐻_(𝑓,𝐶𝐻4)−2Δ𝐻_(𝑓,𝑂2)</a:t>
              </a:r>
              <a:endParaRPr lang="en-US">
                <a:effectLst/>
              </a:endParaRPr>
            </a:p>
            <a:p>
              <a:pPr rtl="0"/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where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Δ𝐻_𝑟𝑥𝑛  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 heat of reaction at 298 K</a:t>
              </a:r>
              <a:endParaRPr lang="en-US">
                <a:effectLst/>
              </a:endParaRPr>
            </a:p>
            <a:p>
              <a:pPr rtl="0"/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𝜈_𝑖  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 stoichiometric coefficient</a:t>
              </a:r>
              <a:endParaRPr lang="en-US">
                <a:effectLst/>
              </a:endParaRPr>
            </a:p>
            <a:p>
              <a:pPr rtl="0"/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Δ𝐻_(𝑓,𝑖)  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 heat of formation (enthalpy of formation) of species i</a:t>
              </a:r>
              <a:endParaRPr lang="en-US">
                <a:effectLst/>
              </a:endParaRPr>
            </a:p>
            <a:p>
              <a:pPr rtl="0"/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Heats of formation are at 298 K</a:t>
              </a:r>
            </a:p>
            <a:p>
              <a:pPr rtl="0"/>
              <a:endParaRPr lang="en-US">
                <a:effectLst/>
              </a:endParaRPr>
            </a:p>
            <a:p>
              <a:pPr rtl="0"/>
              <a:r>
                <a:rPr lang="en-US" sz="1100" u="sng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Energy balance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/>
              </a:r>
              <a:b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</a:b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Δ𝐻=𝑄=0=𝑛_𝑓𝑢𝑒𝑙 Δ𝐻_𝑟𝑥𝑛+〖 (〖𝑛_𝑂〗_2 〖𝐻_𝑂〗_2+〖𝑛_𝑁〗_2 〖𝐻_𝑁〗_2+〖𝑛_𝐶𝑂〗_2 〖𝐻_𝐶𝑂〗_2+𝑛𝐻_𝐻2𝑂 )〗_𝑜𝑢𝑡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/>
              </a:r>
              <a:b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</a:b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                       −〖 (〖𝑛_𝑂〗_2 〖𝐻_𝑂〗_2+〖𝑛_𝑁〗_2 〖𝐻_𝑁〗_2 )〗_𝑖𝑛−(𝑛_𝑓𝑢𝑒𝑙 𝐻_𝑓𝑢𝑒𝑙 )_𝑖𝑛   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  <a:endParaRPr lang="en-US">
                <a:effectLst/>
              </a:endParaRPr>
            </a:p>
            <a:p>
              <a:pPr rtl="0"/>
              <a:r>
                <a:rPr lang="x-IV_mathan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Δ𝐻= 𝑛_𝑓𝑢𝑒𝑙 Δ𝐻_𝑟𝑥𝑛+Σ(𝑛_𝑖^𝑜𝑢𝑡 ∫_298^𝑇▒〖𝐶_𝑃 𝑑𝑇〗)−Σ(𝑛_𝑖^𝑖𝑛 ∫_298^(𝑇_𝑖𝑛)▒〖𝐶_𝑃 𝑑𝑇〗)</a:t>
              </a:r>
              <a:endParaRPr lang="en-US">
                <a:effectLst/>
              </a:endParaRPr>
            </a:p>
            <a:p>
              <a:pPr rtl="0"/>
              <a:endPara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where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𝑛_𝑖^𝑜𝑢𝑡  𝑖𝑠 𝑡ℎ𝑒 𝑚𝑜𝑙𝑒𝑠 𝑜𝑓 𝑐𝑜𝑚𝑝𝑜𝑛𝑒𝑛𝑡 𝑖 𝑙𝑒𝑎𝑣𝑖𝑛𝑔 𝑡ℎ𝑒 𝑓𝑢𝑟𝑛𝑎𝑐𝑒</a:t>
              </a:r>
              <a:endParaRPr lang="en-US">
                <a:effectLst/>
              </a:endParaRPr>
            </a:p>
            <a:p>
              <a:pPr rtl="0"/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T is the adiabatic flame temperature </a:t>
              </a:r>
              <a:r>
                <a:rPr lang="x-IV_mathan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𝑛_𝑖^𝑖𝑛  𝑖𝑠 𝑡ℎ𝑒 𝑚𝑜𝑙𝑒𝑠 𝑜𝑓 𝑐𝑜𝑚𝑝𝑜𝑛𝑒𝑛𝑡 𝑖 𝑓𝑒𝑑 𝑡𝑜 𝑡ℎ𝑒 𝑓𝑢𝑟𝑛𝑎𝑐𝑒</a:t>
              </a:r>
              <a:endParaRPr lang="en-US">
                <a:effectLst/>
              </a:endParaRPr>
            </a:p>
            <a:p>
              <a:pPr rtl="0"/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T</a:t>
              </a:r>
              <a:r>
                <a:rPr lang="en-US" sz="11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in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is the feed temperature for each component fed to the furnace</a:t>
              </a:r>
              <a:endParaRPr lang="en-US">
                <a:effectLst/>
              </a:endParaRPr>
            </a:p>
            <a:p>
              <a:pPr rtl="0"/>
              <a:endPara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The heat capacity equations are from https://webbook.nist.gov/ and several equations (each over the temperature range indicated in column O) are used for each molecule. Outside the indicated ranges, the heat capacities are not correct.</a:t>
              </a:r>
              <a:endParaRPr lang="en-US">
                <a:effectLst/>
              </a:endParaRPr>
            </a:p>
            <a:p>
              <a:pPr rtl="0"/>
              <a:endPara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Note that this spreadsheet is only correct for air as the oxidant. At the higher temperatures obtained with a pure oxygen feed, endothermic reactions form CO, O</a:t>
              </a:r>
              <a:r>
                <a:rPr lang="en-US" sz="11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, and H</a:t>
              </a:r>
              <a:r>
                <a:rPr lang="en-US" sz="110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. Thus, the adiabatic flame temperature calculated with this spreadsheet  for pure</a:t>
              </a:r>
              <a:r>
                <a:rPr lang="en-US" sz="11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oxygen as the oxidizer 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is significantly higher than the correct value.</a:t>
              </a:r>
              <a:endParaRPr lang="en-US">
                <a:effectLst/>
              </a:endParaRPr>
            </a:p>
          </xdr:txBody>
        </xdr:sp>
      </mc:Fallback>
    </mc:AlternateContent>
    <xdr:clientData/>
  </xdr:oneCellAnchor>
  <xdr:twoCellAnchor editAs="oneCell">
    <xdr:from>
      <xdr:col>4</xdr:col>
      <xdr:colOff>59531</xdr:colOff>
      <xdr:row>4</xdr:row>
      <xdr:rowOff>178594</xdr:rowOff>
    </xdr:from>
    <xdr:to>
      <xdr:col>7</xdr:col>
      <xdr:colOff>671907</xdr:colOff>
      <xdr:row>11</xdr:row>
      <xdr:rowOff>50211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5125" y="1035844"/>
          <a:ext cx="2838846" cy="1467055"/>
        </a:xfrm>
        <a:prstGeom prst="rect">
          <a:avLst/>
        </a:prstGeom>
      </xdr:spPr>
    </xdr:pic>
    <xdr:clientData/>
  </xdr:twoCellAnchor>
  <xdr:twoCellAnchor>
    <xdr:from>
      <xdr:col>14</xdr:col>
      <xdr:colOff>547687</xdr:colOff>
      <xdr:row>19</xdr:row>
      <xdr:rowOff>142875</xdr:rowOff>
    </xdr:from>
    <xdr:to>
      <xdr:col>19</xdr:col>
      <xdr:colOff>547688</xdr:colOff>
      <xdr:row>31</xdr:row>
      <xdr:rowOff>59531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0822781" y="4417219"/>
              <a:ext cx="3595688" cy="2702718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This spreadsheet uses the equations for enthalpy in the NIST webbook (webbook.nist.gov). These equations result from integrating the heat capacity as a function of temperature, applying the limits, and then grouping terms into constants F and H (where H is not enthalpy) so that enthalpy at a given temperature is found using this equation:</a:t>
              </a: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sub>
                    </m:sSub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298</m:t>
                        </m:r>
                      </m:sub>
                    </m:sSub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e>
                      <m:sub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𝑇</m:t>
                    </m:r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e>
                          <m:sub>
                            <m: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  <m:sSup>
                          <m:sSupPr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p>
                            <m: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  <m:sSup>
                          <m:sSupPr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p>
                            <m: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sup>
                        </m:sSup>
                      </m:num>
                      <m:den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n-US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</m:t>
                                </m:r>
                              </m:e>
                              <m:sub>
                                <m:r>
                                  <a:rPr lang="en-US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p>
                            <m: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</m:num>
                      <m:den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den>
                    </m:f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f>
                      <m:f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</m:e>
                          <m:sub>
                            <m: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den>
                    </m:f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𝐹</m:t>
                    </m:r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𝐻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</m:oMath>
                  <m:oMath xmlns:m="http://schemas.openxmlformats.org/officeDocument/2006/math"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r>
                <a:rPr lang="x-IV_mathan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/>
              </a:r>
              <a:br>
                <a:rPr lang="x-IV_mathan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</a:b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 H</a:t>
              </a:r>
              <a:r>
                <a:rPr lang="en-US" sz="11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is enthalpy(kJ/mol) at temperature T(K) </a:t>
              </a:r>
              <a:b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</a:b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and H</a:t>
              </a:r>
              <a:r>
                <a:rPr lang="en-US" sz="11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298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is enthalpy(kJ/mol) at 298 K.</a:t>
              </a: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Note that the spreadsheet uses an IF statement to pick which set of constants to use (depending on the temperature range).</a:t>
              </a: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0822781" y="4417219"/>
              <a:ext cx="3595688" cy="2702718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This spreadsheet uses the equations for enthalpy in the NIST webbook (webbook.nist.gov). These equations result from integrating the heat capacity as a function of temperature, applying the limits, and then grouping terms into constants F and H (where H is not enthalpy) so that enthalpy at a given temperature is found using this equation:</a:t>
              </a:r>
            </a:p>
            <a:p>
              <a:pPr rtl="0"/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𝐻_𝑇−𝐻_298=𝐴_𝑖 𝑇+(𝐵_𝑖 𝑇^2)/2+(𝐶_𝑖 𝑇^3)/3+〖𝐷_𝑖 𝑇〗^4/4−𝐸_𝑖/𝑇  +𝐹−𝐻   </a:t>
              </a:r>
              <a:r>
                <a:rPr lang="x-IV_mathan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/>
              </a:r>
              <a:br>
                <a:rPr lang="x-IV_mathan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</a:b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x-IV_mathan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/>
              </a:r>
              <a:br>
                <a:rPr lang="x-IV_mathan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</a:b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 H</a:t>
              </a:r>
              <a:r>
                <a:rPr lang="en-US" sz="11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is enthalpy(kJ/mol) at temperature T(K) </a:t>
              </a:r>
              <a:b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</a:b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and H</a:t>
              </a:r>
              <a:r>
                <a:rPr lang="en-US" sz="1100" baseline="-250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298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is enthalpy(kJ/mol) at 298 K.</a:t>
              </a: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Note that the spreadsheet uses an IF statement to pick which set of constants to use (depending on the temperature range).</a:t>
              </a:r>
            </a:p>
            <a:p>
              <a:endParaRPr lang="en-US" sz="1100"/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57149</xdr:colOff>
          <xdr:row>5</xdr:row>
          <xdr:rowOff>38100</xdr:rowOff>
        </xdr:from>
        <xdr:to>
          <xdr:col>3</xdr:col>
          <xdr:colOff>790574</xdr:colOff>
          <xdr:row>6</xdr:row>
          <xdr:rowOff>0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219074</xdr:colOff>
      <xdr:row>12</xdr:row>
      <xdr:rowOff>85725</xdr:rowOff>
    </xdr:from>
    <xdr:to>
      <xdr:col>10</xdr:col>
      <xdr:colOff>390525</xdr:colOff>
      <xdr:row>25</xdr:row>
      <xdr:rowOff>85725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219074" y="2705100"/>
              <a:ext cx="6791326" cy="24765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Use</a:t>
              </a:r>
              <a:r>
                <a:rPr lang="en-US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heat capacity values from Sandler thermo textbook. These heat capacity equations (J/(mol K)) are applicable from 273 to 1800 K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𝐶</m:t>
                        </m:r>
                      </m:e>
                      <m:sub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𝑃</m:t>
                        </m:r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𝐴</m:t>
                        </m:r>
                      </m:e>
                      <m:sub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𝐵</m:t>
                        </m:r>
                      </m:e>
                      <m:sub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𝑇</m:t>
                    </m:r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𝐶</m:t>
                        </m:r>
                      </m:e>
                      <m:sub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sSup>
                      <m:sSup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𝑇</m:t>
                        </m:r>
                      </m:e>
                      <m:sup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n-US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𝐷</m:t>
                            </m:r>
                          </m:e>
                          <m:sub>
                            <m:r>
                              <a:rPr lang="en-US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𝑇</m:t>
                        </m:r>
                      </m:e>
                      <m:sup>
                        <m:r>
                          <a:rPr lang="en-US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100"/>
            </a:p>
            <a:p>
              <a:pPr rtl="0"/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Σ</m:t>
                    </m:r>
                    <m:d>
                      <m:d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sSubSup>
                          <m:sSub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𝑛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𝑜𝑢𝑡</m:t>
                            </m:r>
                          </m:sup>
                        </m:sSubSup>
                        <m:nary>
                          <m:nary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298</m:t>
                            </m:r>
                          </m:sub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𝑇</m:t>
                            </m:r>
                          </m:sup>
                          <m:e>
                            <m:sSub>
                              <m:sSubPr>
                                <m:ctrlPr>
                                  <a:rPr lang="x-IV_mathan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x-IV_mathan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𝐶</m:t>
                                </m:r>
                              </m:e>
                              <m:sub>
                                <m:r>
                                  <a:rPr lang="x-IV_mathan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𝑃</m:t>
                                </m:r>
                              </m:sub>
                            </m:s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𝑑𝑇</m:t>
                            </m:r>
                          </m:e>
                        </m:nary>
                      </m:e>
                    </m:d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m:rPr>
                        <m:sty m:val="p"/>
                      </m:rP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Σ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𝑛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𝐴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d>
                      <m:d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𝑇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−298</m:t>
                        </m:r>
                      </m:e>
                    </m:d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Σ</m:t>
                        </m:r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𝑛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𝐵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  <m:d>
                      <m:d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</m:t>
                        </m:r>
                        <m:sSup>
                          <m:s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298</m:t>
                            </m:r>
                          </m:e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</m:d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Σ</m:t>
                        </m:r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𝑛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d>
                      <m:d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3</m:t>
                            </m:r>
                          </m:sup>
                        </m:s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</m:t>
                        </m:r>
                        <m:sSup>
                          <m:s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298</m:t>
                            </m:r>
                          </m:e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3</m:t>
                            </m:r>
                          </m:sup>
                        </m:sSup>
                      </m:e>
                    </m:d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Σ</m:t>
                        </m:r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n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i</m:t>
                            </m:r>
                          </m:sub>
                        </m:sSub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D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i</m:t>
                            </m:r>
                          </m:sub>
                        </m:sSub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4</m:t>
                        </m:r>
                      </m:den>
                    </m:f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(</m:t>
                    </m:r>
                    <m:sSup>
                      <m:s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m:rPr>
                            <m:sty m:val="p"/>
                          </m:rP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T</m:t>
                        </m:r>
                      </m:e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4</m:t>
                        </m:r>
                      </m:sup>
                    </m:s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−</m:t>
                    </m:r>
                    <m:sSup>
                      <m:s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298</m:t>
                        </m:r>
                      </m:e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4</m:t>
                        </m:r>
                      </m:sup>
                    </m:s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x-IV_mathan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Since one mole of n-butane fed to reactor</a:t>
              </a:r>
            </a:p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x-IV_mathan" sz="110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Δ</m:t>
                  </m:r>
                  <m:r>
                    <a:rPr lang="x-IV_mathan" sz="110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𝐻</m:t>
                  </m:r>
                  <m:r>
                    <a:rPr lang="x-IV_mathan" sz="110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=</m:t>
                  </m:r>
                  <m:r>
                    <a:rPr lang="x-IV_mathan" sz="1100" i="1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 </m:t>
                  </m:r>
                  <m:sSub>
                    <m:sSubPr>
                      <m:ctrlPr>
                        <a:rPr lang="x-IV_mathan" sz="1100" i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m:rPr>
                          <m:sty m:val="p"/>
                        </m:rPr>
                        <a:rPr lang="en-US" sz="1100" b="0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Δ</m:t>
                      </m:r>
                      <m:r>
                        <a:rPr lang="x-IV_mathan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𝐻</m:t>
                      </m:r>
                    </m:e>
                    <m:sub>
                      <m:r>
                        <a:rPr lang="x-IV_mathan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𝑟𝑥𝑛</m:t>
                      </m:r>
                    </m:sub>
                  </m:sSub>
                  <m:r>
                    <a:rPr lang="x-IV_mathan" sz="110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+</m:t>
                  </m:r>
                  <m:r>
                    <m:rPr>
                      <m:sty m:val="p"/>
                    </m:rPr>
                    <a:rPr lang="x-IV_mathan" sz="110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Σ</m:t>
                  </m:r>
                  <m:d>
                    <m:dPr>
                      <m:ctrlPr>
                        <a:rPr lang="x-IV_mathan" sz="1100" i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dPr>
                    <m:e>
                      <m:sSubSup>
                        <m:sSubSupPr>
                          <m:ctrlPr>
                            <a:rPr lang="x-IV_mathan" sz="1100" i="1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SupPr>
                        <m:e>
                          <m:r>
                            <a:rPr lang="x-IV_mathan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𝑛</m:t>
                          </m:r>
                        </m:e>
                        <m:sub>
                          <m:r>
                            <a:rPr lang="x-IV_mathan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𝑖</m:t>
                          </m:r>
                        </m:sub>
                        <m:sup>
                          <m:r>
                            <a:rPr lang="x-IV_mathan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𝑜𝑢𝑡</m:t>
                          </m:r>
                        </m:sup>
                      </m:sSubSup>
                      <m:nary>
                        <m:naryPr>
                          <m:ctrlPr>
                            <a:rPr lang="x-IV_mathan" sz="1100" i="1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naryPr>
                        <m:sub>
                          <m:r>
                            <a:rPr lang="x-IV_mathan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298</m:t>
                          </m:r>
                        </m:sub>
                        <m:sup>
                          <m:r>
                            <a:rPr lang="x-IV_mathan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𝑇</m:t>
                          </m:r>
                        </m:sup>
                        <m:e>
                          <m:sSub>
                            <m:sSubPr>
                              <m:ctrlPr>
                                <a:rPr lang="x-IV_mathan" sz="1100" i="1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x-IV_mathan" sz="1100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𝐶</m:t>
                              </m:r>
                            </m:e>
                            <m:sub>
                              <m:r>
                                <a:rPr lang="x-IV_mathan" sz="1100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𝑃</m:t>
                              </m:r>
                            </m:sub>
                          </m:sSub>
                          <m:r>
                            <a:rPr lang="x-IV_mathan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𝑑𝑇</m:t>
                          </m:r>
                        </m:e>
                      </m:nary>
                    </m:e>
                  </m:d>
                </m:oMath>
              </a14:m>
              <a:r>
                <a:rPr lang="en-US" sz="1100"/>
                <a:t>= 0 =</a:t>
              </a:r>
              <a:r>
                <a:rPr lang="en-US" sz="1100" baseline="0"/>
                <a:t> sum of cells C4 and K12</a:t>
              </a:r>
            </a:p>
            <a:p>
              <a:endParaRPr lang="en-US" sz="1100"/>
            </a:p>
            <a:p>
              <a:r>
                <a:rPr lang="en-US" sz="1100"/>
                <a:t>Can use Solver to make </a:t>
              </a:r>
              <a:r>
                <a:rPr lang="en-US" sz="1100">
                  <a:latin typeface="Symbol" panose="05050102010706020507" pitchFamily="18" charset="2"/>
                </a:rPr>
                <a:t>D</a:t>
              </a:r>
              <a:r>
                <a:rPr lang="en-US" sz="1100"/>
                <a:t>H (cell C5) equal</a:t>
              </a:r>
              <a:r>
                <a:rPr lang="en-US" sz="1100" baseline="0"/>
                <a:t> to</a:t>
              </a:r>
              <a:r>
                <a:rPr lang="en-US" sz="1100"/>
                <a:t> zero, but also easy</a:t>
              </a:r>
              <a:r>
                <a:rPr lang="en-US" sz="1100" baseline="0"/>
                <a:t> to use the slider over cell D6 to vary the adiabatic flame temperature (cell C6) by increments of 5 K until cell C5 is close to zero. The adiabatic flame temperature is not accurate to 5 K.</a:t>
              </a:r>
              <a:endParaRPr lang="en-US" sz="11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219074" y="2705100"/>
              <a:ext cx="6791326" cy="24765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Use</a:t>
              </a:r>
              <a:r>
                <a:rPr lang="en-US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heat capacity values from Sandler thermo textbook. These heat capacity equations (J/(mol K)) are applicable from 273 to 1800 K</a:t>
              </a:r>
            </a:p>
            <a:p>
              <a:pPr/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𝐶_(𝑃,𝑖)=𝐴_𝑖+𝐵_𝑖 𝑇+𝐶_𝑖 𝑇^2+〖𝐷_𝑖 𝑇〗^3</a:t>
              </a:r>
              <a:endParaRPr lang="en-US" sz="1100"/>
            </a:p>
            <a:p>
              <a:pPr rtl="0"/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Σ(𝑛_𝑖^𝑜𝑢𝑡 ∫_298^𝑇▒〖𝐶_𝑃 𝑑𝑇〗)=Σ𝑛_𝑖 𝐴_𝑖 (𝑇−298)+(Σ𝑛_𝑖 𝐵_𝑖)/2 (𝑇^2−〖298〗^2 )+(Σ𝑛_𝑖 𝐶_𝑖)/3 (𝑇^3−〖298〗^3 )+(Σn_i D_i)/4(T^4−〖298〗^4)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x-IV_mathan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Since one mole of n-butane fed to reactor</a:t>
              </a:r>
            </a:p>
            <a:p>
              <a:r>
                <a:rPr lang="x-IV_mathan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Δ𝐻= 〖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Δ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𝐻〗_𝑟𝑥𝑛+Σ(𝑛_𝑖^𝑜𝑢𝑡 ∫_298^𝑇▒〖𝐶_𝑃 𝑑𝑇〗)</a:t>
              </a:r>
              <a:r>
                <a:rPr lang="en-US" sz="1100"/>
                <a:t>= 0 =</a:t>
              </a:r>
              <a:r>
                <a:rPr lang="en-US" sz="1100" baseline="0"/>
                <a:t> sum of cells C4 and K12</a:t>
              </a:r>
            </a:p>
            <a:p>
              <a:endParaRPr lang="en-US" sz="1100"/>
            </a:p>
            <a:p>
              <a:r>
                <a:rPr lang="en-US" sz="1100"/>
                <a:t>Can use Solver to make </a:t>
              </a:r>
              <a:r>
                <a:rPr lang="en-US" sz="1100">
                  <a:latin typeface="Symbol" panose="05050102010706020507" pitchFamily="18" charset="2"/>
                </a:rPr>
                <a:t>D</a:t>
              </a:r>
              <a:r>
                <a:rPr lang="en-US" sz="1100"/>
                <a:t>H (cell C5) equal</a:t>
              </a:r>
              <a:r>
                <a:rPr lang="en-US" sz="1100" baseline="0"/>
                <a:t> to</a:t>
              </a:r>
              <a:r>
                <a:rPr lang="en-US" sz="1100"/>
                <a:t> zero, but also easy</a:t>
              </a:r>
              <a:r>
                <a:rPr lang="en-US" sz="1100" baseline="0"/>
                <a:t> to use the slider over cell D6 to vary the adiabatic flame temperature (cell C6) by increments of 5 K until cell C5 is close to zero. The adiabatic flame temperature is not accurate to 5 K.</a:t>
              </a:r>
              <a:endParaRPr lang="en-US" sz="11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arncheme.com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5"/>
  <sheetViews>
    <sheetView zoomScale="80" zoomScaleNormal="80" workbookViewId="0">
      <selection activeCell="D41" sqref="D41"/>
    </sheetView>
  </sheetViews>
  <sheetFormatPr defaultRowHeight="15" x14ac:dyDescent="0.25"/>
  <cols>
    <col min="1" max="1" width="12.7109375" customWidth="1"/>
    <col min="2" max="2" width="10.85546875" customWidth="1"/>
    <col min="3" max="3" width="8.7109375" customWidth="1"/>
    <col min="4" max="4" width="13.28515625" customWidth="1"/>
    <col min="6" max="6" width="14" customWidth="1"/>
    <col min="7" max="7" width="10.28515625" bestFit="1" customWidth="1"/>
    <col min="8" max="8" width="10.7109375" customWidth="1"/>
    <col min="10" max="10" width="10.7109375" customWidth="1"/>
    <col min="11" max="11" width="11" bestFit="1" customWidth="1"/>
    <col min="12" max="12" width="10.5703125" customWidth="1"/>
    <col min="13" max="13" width="11.140625" customWidth="1"/>
    <col min="14" max="15" width="11" customWidth="1"/>
    <col min="16" max="16" width="11.85546875" customWidth="1"/>
    <col min="17" max="17" width="12.85546875" customWidth="1"/>
    <col min="23" max="23" width="9.85546875" customWidth="1"/>
    <col min="24" max="24" width="11.42578125" customWidth="1"/>
    <col min="25" max="25" width="10.42578125" customWidth="1"/>
  </cols>
  <sheetData>
    <row r="1" spans="1:26" ht="21.75" customHeight="1" x14ac:dyDescent="0.3">
      <c r="C1" s="38" t="s">
        <v>43</v>
      </c>
    </row>
    <row r="2" spans="1:26" x14ac:dyDescent="0.25">
      <c r="C2" t="s">
        <v>44</v>
      </c>
    </row>
    <row r="3" spans="1:26" x14ac:dyDescent="0.25">
      <c r="C3" s="13" t="s">
        <v>45</v>
      </c>
    </row>
    <row r="4" spans="1:26" ht="15.75" thickBot="1" x14ac:dyDescent="0.3"/>
    <row r="5" spans="1:26" ht="16.5" thickBot="1" x14ac:dyDescent="0.3">
      <c r="A5" s="20" t="s">
        <v>66</v>
      </c>
      <c r="B5" s="39">
        <f>G32</f>
        <v>-0.10477796083762314</v>
      </c>
      <c r="C5" s="10" t="s">
        <v>53</v>
      </c>
      <c r="Q5" s="1" t="s">
        <v>39</v>
      </c>
      <c r="R5" s="22">
        <v>1800</v>
      </c>
      <c r="X5" t="s">
        <v>69</v>
      </c>
      <c r="Y5">
        <v>1800</v>
      </c>
    </row>
    <row r="6" spans="1:26" ht="15.75" thickBot="1" x14ac:dyDescent="0.3">
      <c r="B6" s="2" t="s">
        <v>23</v>
      </c>
      <c r="Q6" s="2" t="s">
        <v>26</v>
      </c>
      <c r="R6" s="2" t="s">
        <v>59</v>
      </c>
      <c r="S6" t="s">
        <v>59</v>
      </c>
    </row>
    <row r="7" spans="1:26" ht="19.5" thickBot="1" x14ac:dyDescent="0.4">
      <c r="A7" s="20" t="s">
        <v>54</v>
      </c>
      <c r="B7" s="15">
        <v>1480</v>
      </c>
      <c r="C7" s="16"/>
      <c r="D7" s="17"/>
      <c r="E7" s="2"/>
      <c r="F7" s="2"/>
      <c r="G7" s="2"/>
      <c r="H7" s="2"/>
      <c r="I7" s="26"/>
      <c r="J7" s="11" t="s">
        <v>0</v>
      </c>
      <c r="K7" s="11" t="s">
        <v>1</v>
      </c>
      <c r="L7" s="11" t="s">
        <v>2</v>
      </c>
      <c r="M7" s="11" t="s">
        <v>3</v>
      </c>
      <c r="N7" s="11" t="s">
        <v>24</v>
      </c>
      <c r="O7" s="11" t="s">
        <v>64</v>
      </c>
      <c r="P7" s="11" t="s">
        <v>65</v>
      </c>
      <c r="Q7" s="11" t="s">
        <v>58</v>
      </c>
      <c r="R7" s="11" t="s">
        <v>27</v>
      </c>
      <c r="S7" s="23" t="s">
        <v>28</v>
      </c>
      <c r="Z7" t="s">
        <v>67</v>
      </c>
    </row>
    <row r="8" spans="1:26" ht="18.75" x14ac:dyDescent="0.35">
      <c r="A8" s="20" t="s">
        <v>55</v>
      </c>
      <c r="B8" s="2">
        <v>298</v>
      </c>
      <c r="D8" s="27"/>
      <c r="E8" s="2"/>
      <c r="F8" s="7"/>
      <c r="G8" s="7"/>
      <c r="H8" s="6"/>
      <c r="I8" s="2" t="s">
        <v>12</v>
      </c>
      <c r="J8" s="34">
        <v>-0.70302900000000002</v>
      </c>
      <c r="K8" s="35">
        <v>108.4773</v>
      </c>
      <c r="L8" s="34">
        <v>-42.521569999999997</v>
      </c>
      <c r="M8" s="36">
        <v>5.8627880000000001</v>
      </c>
      <c r="N8" s="36">
        <v>0.67856499999999997</v>
      </c>
      <c r="O8" s="34">
        <v>-76.843760000000003</v>
      </c>
      <c r="P8" s="34">
        <v>-74.873099999999994</v>
      </c>
      <c r="Q8" s="32" t="s">
        <v>25</v>
      </c>
      <c r="R8" s="33">
        <f t="shared" ref="R8:R18" si="0">J8 + K8*Ti/1000 + L8*(Ti/1000)^2 + M8*(Ti/1000)^3 + N8/((Ti/1000)^2)</f>
        <v>91.187437457975307</v>
      </c>
      <c r="S8" s="4">
        <f>R8/1000</f>
        <v>9.1187437457975307E-2</v>
      </c>
      <c r="Z8" s="43">
        <f>'n-butane example problem'!G4+'n-butane example problem'!H4*TK+'n-butane example problem'!I4*TK^2+'n-butane example problem'!J4*TK^3</f>
        <v>48.700199999999995</v>
      </c>
    </row>
    <row r="9" spans="1:26" ht="18.75" x14ac:dyDescent="0.35">
      <c r="A9" s="21" t="s">
        <v>56</v>
      </c>
      <c r="B9" s="2">
        <v>298</v>
      </c>
      <c r="D9" s="27"/>
      <c r="E9" s="6"/>
      <c r="F9" s="6"/>
      <c r="G9" s="7"/>
      <c r="H9" s="7"/>
      <c r="I9" s="2" t="s">
        <v>13</v>
      </c>
      <c r="J9" s="34">
        <v>31.321999999999999</v>
      </c>
      <c r="K9" s="34">
        <v>-20.235299999999999</v>
      </c>
      <c r="L9" s="34">
        <v>57.866439999999997</v>
      </c>
      <c r="M9" s="34">
        <v>-36.506239999999998</v>
      </c>
      <c r="N9" s="36">
        <v>-7.3740000000000003E-3</v>
      </c>
      <c r="O9" s="36">
        <v>-8.9034709999999997</v>
      </c>
      <c r="P9" s="40">
        <v>0</v>
      </c>
      <c r="Q9" s="32" t="s">
        <v>29</v>
      </c>
      <c r="R9" s="33">
        <f t="shared" si="0"/>
        <v>-30.520942005925928</v>
      </c>
      <c r="S9" s="4">
        <f t="shared" ref="S9:S18" si="1">R9/1000</f>
        <v>-3.0520942005925929E-2</v>
      </c>
      <c r="Z9" s="43">
        <f>'n-butane example problem'!G5+'n-butane example problem'!H5*TK+'n-butane example problem'!I5*TK^2+'n-butane example problem'!J5*TK^3</f>
        <v>37.281752000000004</v>
      </c>
    </row>
    <row r="10" spans="1:26" ht="18" x14ac:dyDescent="0.35">
      <c r="A10" s="14" t="s">
        <v>46</v>
      </c>
      <c r="B10" s="2">
        <v>100</v>
      </c>
      <c r="D10" s="27"/>
      <c r="E10" s="6"/>
      <c r="F10" s="6"/>
      <c r="G10" s="6"/>
      <c r="H10" s="6"/>
      <c r="I10" s="2" t="s">
        <v>13</v>
      </c>
      <c r="J10" s="34">
        <v>30.032</v>
      </c>
      <c r="K10" s="36">
        <v>8.7729719999999993</v>
      </c>
      <c r="L10" s="36">
        <v>-3.9881329999999999</v>
      </c>
      <c r="M10" s="36">
        <v>0.78831300000000004</v>
      </c>
      <c r="N10" s="36">
        <v>-0.74159900000000001</v>
      </c>
      <c r="O10" s="34">
        <v>-11.324680000000001</v>
      </c>
      <c r="P10" s="40">
        <v>0</v>
      </c>
      <c r="Q10" s="32" t="s">
        <v>30</v>
      </c>
      <c r="R10" s="33">
        <f t="shared" si="0"/>
        <v>37.270351515753084</v>
      </c>
      <c r="S10" s="4">
        <f t="shared" si="1"/>
        <v>3.7270351515753086E-2</v>
      </c>
      <c r="Z10" s="43">
        <f>'n-butane example problem'!G6+'n-butane example problem'!H6*TK+'n-butane example problem'!I6*TK^2+'n-butane example problem'!J6*TK^3</f>
        <v>35.492527999999993</v>
      </c>
    </row>
    <row r="11" spans="1:26" ht="18" x14ac:dyDescent="0.35">
      <c r="A11" s="12"/>
      <c r="B11" s="2"/>
      <c r="E11" s="6"/>
      <c r="F11" s="6"/>
      <c r="G11" s="6"/>
      <c r="H11" s="6"/>
      <c r="I11" s="2" t="s">
        <v>32</v>
      </c>
      <c r="J11" s="34">
        <v>20.911000000000001</v>
      </c>
      <c r="K11" s="34">
        <v>10.72071</v>
      </c>
      <c r="L11" s="36">
        <v>-2.0204979999999999</v>
      </c>
      <c r="M11" s="36">
        <v>0.146449</v>
      </c>
      <c r="N11" s="36">
        <v>9.2457220000000007</v>
      </c>
      <c r="O11" s="36">
        <v>5.3376510000000001</v>
      </c>
      <c r="P11" s="40">
        <v>0</v>
      </c>
      <c r="Q11" s="32" t="s">
        <v>31</v>
      </c>
      <c r="R11" s="33">
        <f t="shared" si="0"/>
        <v>37.369572949234566</v>
      </c>
      <c r="S11" s="4">
        <f t="shared" si="1"/>
        <v>3.736957294923457E-2</v>
      </c>
      <c r="Z11" s="43">
        <f>'n-butane example problem'!G7+'n-butane example problem'!H7*TK+'n-butane example problem'!I7*TK^2+'n-butane example problem'!J7*TK^3</f>
        <v>59.991447999999998</v>
      </c>
    </row>
    <row r="12" spans="1:26" ht="18" x14ac:dyDescent="0.35">
      <c r="A12" s="12"/>
      <c r="B12" s="2"/>
      <c r="E12" s="6"/>
      <c r="F12" s="6"/>
      <c r="G12" s="6"/>
      <c r="H12" s="6"/>
      <c r="I12" s="2" t="s">
        <v>14</v>
      </c>
      <c r="J12" s="34">
        <v>28.986000000000001</v>
      </c>
      <c r="K12" s="36">
        <v>1.8540000000000001</v>
      </c>
      <c r="L12" s="36">
        <v>-9.6475000000000009</v>
      </c>
      <c r="M12" s="34">
        <v>16.635000000000002</v>
      </c>
      <c r="N12" s="36">
        <v>1.17E-4</v>
      </c>
      <c r="O12" s="36">
        <v>-8.6719139999999992</v>
      </c>
      <c r="P12" s="40">
        <v>0</v>
      </c>
      <c r="Q12" s="32" t="s">
        <v>33</v>
      </c>
      <c r="R12" s="33">
        <f t="shared" si="0"/>
        <v>98.080656111111125</v>
      </c>
      <c r="S12" s="4">
        <f t="shared" si="1"/>
        <v>9.8080656111111122E-2</v>
      </c>
    </row>
    <row r="13" spans="1:26" ht="18" x14ac:dyDescent="0.35">
      <c r="A13" s="18"/>
      <c r="B13" s="2"/>
      <c r="E13" s="6"/>
      <c r="F13" s="6"/>
      <c r="G13" s="6"/>
      <c r="H13" s="6"/>
      <c r="I13" s="2" t="s">
        <v>14</v>
      </c>
      <c r="J13" s="34">
        <v>19.506</v>
      </c>
      <c r="K13" s="34">
        <v>19.887</v>
      </c>
      <c r="L13" s="36">
        <v>-8.5984999999999996</v>
      </c>
      <c r="M13" s="36">
        <v>1.3697999999999999</v>
      </c>
      <c r="N13" s="36">
        <v>0.52759999999999996</v>
      </c>
      <c r="O13" s="36">
        <v>-4.9352020000000003</v>
      </c>
      <c r="P13" s="40">
        <v>0</v>
      </c>
      <c r="Q13" s="32" t="s">
        <v>34</v>
      </c>
      <c r="R13" s="33">
        <f t="shared" si="0"/>
        <v>35.594973106172837</v>
      </c>
      <c r="S13" s="4">
        <f t="shared" si="1"/>
        <v>3.5594973106172836E-2</v>
      </c>
    </row>
    <row r="14" spans="1:26" ht="18" x14ac:dyDescent="0.35">
      <c r="A14" s="18"/>
      <c r="B14" s="2"/>
      <c r="E14" s="6"/>
      <c r="F14" s="6"/>
      <c r="G14" s="6"/>
      <c r="H14" s="6"/>
      <c r="I14" s="2" t="s">
        <v>14</v>
      </c>
      <c r="J14" s="34">
        <v>35.518700000000003</v>
      </c>
      <c r="K14" s="36">
        <v>1.1287</v>
      </c>
      <c r="L14" s="36">
        <v>-0.1961</v>
      </c>
      <c r="M14" s="36">
        <v>1.4660000000000001E-2</v>
      </c>
      <c r="N14" s="36">
        <v>-4.5537999999999998</v>
      </c>
      <c r="O14" s="34">
        <v>-18.97091</v>
      </c>
      <c r="P14" s="40">
        <v>0</v>
      </c>
      <c r="Q14" s="32" t="s">
        <v>31</v>
      </c>
      <c r="R14" s="33">
        <f t="shared" si="0"/>
        <v>35.59499929283951</v>
      </c>
      <c r="S14" s="4">
        <f t="shared" si="1"/>
        <v>3.5594999292839512E-2</v>
      </c>
    </row>
    <row r="15" spans="1:26" ht="18" x14ac:dyDescent="0.35">
      <c r="C15" s="25" t="s">
        <v>63</v>
      </c>
      <c r="E15" s="6"/>
      <c r="F15" s="6"/>
      <c r="G15" s="6"/>
      <c r="H15" s="6"/>
      <c r="I15" s="2" t="s">
        <v>15</v>
      </c>
      <c r="J15" s="34">
        <v>24.997</v>
      </c>
      <c r="K15" s="34">
        <v>55.186999999999998</v>
      </c>
      <c r="L15" s="34">
        <v>-33.691000000000003</v>
      </c>
      <c r="M15" s="36">
        <v>7.9483999999999995</v>
      </c>
      <c r="N15" s="36">
        <v>-0.13663800000000001</v>
      </c>
      <c r="O15" s="35">
        <v>-403.60750000000002</v>
      </c>
      <c r="P15" s="35">
        <v>-393.5224</v>
      </c>
      <c r="Q15" s="32" t="s">
        <v>35</v>
      </c>
      <c r="R15" s="33">
        <f t="shared" si="0"/>
        <v>61.487656577777763</v>
      </c>
      <c r="S15" s="4">
        <f t="shared" si="1"/>
        <v>6.1487656577777765E-2</v>
      </c>
    </row>
    <row r="16" spans="1:26" ht="18.75" thickBot="1" x14ac:dyDescent="0.4">
      <c r="B16" s="24" t="s">
        <v>60</v>
      </c>
      <c r="C16" s="11" t="s">
        <v>61</v>
      </c>
      <c r="D16" s="11" t="s">
        <v>5</v>
      </c>
      <c r="E16" s="6"/>
      <c r="F16" s="6"/>
      <c r="G16" s="6"/>
      <c r="H16" s="6"/>
      <c r="I16" s="2" t="s">
        <v>15</v>
      </c>
      <c r="J16" s="34">
        <v>58.165999999999997</v>
      </c>
      <c r="K16" s="36">
        <v>2.72</v>
      </c>
      <c r="L16" s="36">
        <v>-0.49228999999999995</v>
      </c>
      <c r="M16" s="36">
        <v>3.884E-2</v>
      </c>
      <c r="N16" s="36">
        <v>-6.4472930000000002</v>
      </c>
      <c r="O16" s="35">
        <v>-425.91860000000003</v>
      </c>
      <c r="P16" s="35">
        <v>-393.5224</v>
      </c>
      <c r="Q16" s="32" t="s">
        <v>36</v>
      </c>
      <c r="R16" s="33">
        <f t="shared" si="0"/>
        <v>59.703590033086421</v>
      </c>
      <c r="S16" s="4">
        <f t="shared" si="1"/>
        <v>5.9703590033086423E-2</v>
      </c>
    </row>
    <row r="17" spans="1:19" ht="18" x14ac:dyDescent="0.35">
      <c r="A17" s="1" t="s">
        <v>7</v>
      </c>
      <c r="B17" s="2">
        <v>1</v>
      </c>
      <c r="C17" s="2">
        <v>1</v>
      </c>
      <c r="D17" s="2">
        <v>0</v>
      </c>
      <c r="E17" s="2"/>
      <c r="F17" s="7"/>
      <c r="G17" s="6"/>
      <c r="H17" s="6"/>
      <c r="I17" s="2" t="s">
        <v>16</v>
      </c>
      <c r="J17" s="33">
        <v>30.091999999999999</v>
      </c>
      <c r="K17" s="32">
        <v>6.8324999999999996</v>
      </c>
      <c r="L17" s="32">
        <v>6.7934000000000001</v>
      </c>
      <c r="M17" s="32">
        <v>-2.5344799999999998</v>
      </c>
      <c r="N17" s="32">
        <v>8.2139000000000004E-2</v>
      </c>
      <c r="O17" s="37">
        <v>-250.881</v>
      </c>
      <c r="P17" s="37">
        <v>-241.82640000000001</v>
      </c>
      <c r="Q17" s="32" t="s">
        <v>37</v>
      </c>
      <c r="R17" s="33">
        <f t="shared" si="0"/>
        <v>49.64538018320988</v>
      </c>
      <c r="S17" s="4">
        <f t="shared" si="1"/>
        <v>4.9645380183209881E-2</v>
      </c>
    </row>
    <row r="18" spans="1:19" ht="18" x14ac:dyDescent="0.35">
      <c r="A18" s="1" t="s">
        <v>8</v>
      </c>
      <c r="B18" s="2">
        <v>2</v>
      </c>
      <c r="C18" s="2">
        <f>B18*(1+B10/100)</f>
        <v>4</v>
      </c>
      <c r="D18" s="2">
        <f>C18-B18</f>
        <v>2</v>
      </c>
      <c r="E18" s="2"/>
      <c r="F18" s="6"/>
      <c r="G18" s="6"/>
      <c r="H18" s="6"/>
      <c r="I18" s="2" t="s">
        <v>16</v>
      </c>
      <c r="J18" s="33">
        <v>41.963999999999999</v>
      </c>
      <c r="K18" s="32">
        <v>8.6219999999999999</v>
      </c>
      <c r="L18" s="32">
        <v>-1.4998</v>
      </c>
      <c r="M18" s="32">
        <v>9.8119999999999999E-2</v>
      </c>
      <c r="N18" s="33">
        <v>-11.157640000000001</v>
      </c>
      <c r="O18" s="37">
        <v>-272.17970000000003</v>
      </c>
      <c r="P18" s="37">
        <v>-241.82640000000001</v>
      </c>
      <c r="Q18" s="9" t="s">
        <v>38</v>
      </c>
      <c r="R18" s="33">
        <f t="shared" si="0"/>
        <v>49.752767790617277</v>
      </c>
      <c r="S18" s="4">
        <f t="shared" si="1"/>
        <v>4.9752767790617276E-2</v>
      </c>
    </row>
    <row r="19" spans="1:19" ht="18" x14ac:dyDescent="0.35">
      <c r="A19" s="1" t="s">
        <v>9</v>
      </c>
      <c r="B19" s="7">
        <f>79*B18/21</f>
        <v>7.5238095238095237</v>
      </c>
      <c r="C19" s="7">
        <f>C18*(79/21)</f>
        <v>15.047619047619047</v>
      </c>
      <c r="D19" s="7">
        <f>C19</f>
        <v>15.047619047619047</v>
      </c>
      <c r="E19" s="6"/>
      <c r="F19" s="6"/>
      <c r="G19" s="6"/>
      <c r="H19" s="6"/>
      <c r="I19" s="2"/>
      <c r="Q19" s="32"/>
      <c r="S19" s="4"/>
    </row>
    <row r="20" spans="1:19" ht="18" x14ac:dyDescent="0.35">
      <c r="A20" s="1" t="s">
        <v>10</v>
      </c>
      <c r="B20" s="2">
        <v>1</v>
      </c>
      <c r="C20" s="2">
        <v>0</v>
      </c>
      <c r="D20" s="2">
        <f>B20</f>
        <v>1</v>
      </c>
      <c r="E20" s="2"/>
      <c r="F20" s="3"/>
      <c r="G20" s="3"/>
      <c r="H20" s="3"/>
    </row>
    <row r="21" spans="1:19" ht="18" x14ac:dyDescent="0.35">
      <c r="A21" s="1" t="s">
        <v>11</v>
      </c>
      <c r="B21" s="2">
        <v>2</v>
      </c>
      <c r="C21" s="2">
        <v>0</v>
      </c>
      <c r="D21" s="2">
        <f>B21</f>
        <v>2</v>
      </c>
      <c r="E21" s="2"/>
      <c r="F21" s="3"/>
      <c r="G21" s="3"/>
      <c r="H21" s="3"/>
      <c r="J21" s="29"/>
      <c r="K21" s="29"/>
      <c r="L21" s="29"/>
      <c r="M21" s="29"/>
    </row>
    <row r="22" spans="1:19" x14ac:dyDescent="0.25">
      <c r="B22" s="2"/>
      <c r="J22" s="29"/>
      <c r="K22" s="29"/>
      <c r="L22" s="29"/>
      <c r="M22" s="29"/>
    </row>
    <row r="23" spans="1:19" ht="18.75" thickBot="1" x14ac:dyDescent="0.4">
      <c r="B23" s="11" t="s">
        <v>4</v>
      </c>
      <c r="C23" s="23" t="s">
        <v>62</v>
      </c>
      <c r="D23" s="2"/>
      <c r="E23" s="26"/>
      <c r="F23" s="11" t="s">
        <v>4</v>
      </c>
      <c r="G23" s="11" t="s">
        <v>57</v>
      </c>
      <c r="J23" s="29"/>
      <c r="K23" s="29"/>
      <c r="L23" s="29"/>
      <c r="M23" s="29"/>
      <c r="P23" s="42"/>
    </row>
    <row r="24" spans="1:19" ht="18" x14ac:dyDescent="0.35">
      <c r="A24" s="1" t="s">
        <v>21</v>
      </c>
      <c r="B24" s="2">
        <f>C28*B28+C27*B27-C26*B26-C25*B25</f>
        <v>-802.32</v>
      </c>
      <c r="C24" s="8" t="s">
        <v>6</v>
      </c>
      <c r="D24" s="2"/>
      <c r="E24" s="2" t="s">
        <v>21</v>
      </c>
      <c r="F24" s="2">
        <f>+B24</f>
        <v>-802.32</v>
      </c>
      <c r="G24" s="2">
        <f>C17*F24</f>
        <v>-802.32</v>
      </c>
      <c r="J24" s="29"/>
      <c r="K24" s="29"/>
      <c r="L24" s="29"/>
      <c r="M24" s="29"/>
    </row>
    <row r="25" spans="1:19" ht="18.75" x14ac:dyDescent="0.35">
      <c r="A25" s="1" t="s">
        <v>47</v>
      </c>
      <c r="B25" s="2">
        <v>-74.849999999999994</v>
      </c>
      <c r="C25" s="2">
        <v>1</v>
      </c>
      <c r="D25" s="2"/>
      <c r="E25" s="2" t="s">
        <v>17</v>
      </c>
      <c r="F25" s="28">
        <f>J8*Tfuel/1000 + K8*((Tfuel/1000)^2)/2 + L8*(Tfuel/1000)^3/3 + M8*(Tfuel/1000)^4/4  - N8/(Tfuel/1000) + O8 - P8</f>
        <v>-4.1497786761368616E-3</v>
      </c>
      <c r="G25" s="6">
        <f>-C17*F25</f>
        <v>4.1497786761368616E-3</v>
      </c>
      <c r="J25" s="29"/>
      <c r="K25" s="29"/>
      <c r="L25" s="29"/>
      <c r="M25" s="29"/>
    </row>
    <row r="26" spans="1:19" ht="18.75" x14ac:dyDescent="0.35">
      <c r="A26" s="1" t="s">
        <v>48</v>
      </c>
      <c r="B26" s="2">
        <v>0</v>
      </c>
      <c r="C26" s="2">
        <v>2</v>
      </c>
      <c r="D26" s="2"/>
      <c r="E26" s="2" t="s">
        <v>18</v>
      </c>
      <c r="F26" s="28">
        <f>IF(Toxid&lt;700, J9*Toxid/1000 + K9*((Toxid/1000)^2)/2 + L9*(Toxid/1000)^3/3 + M9*(Toxid/1000)^4/4  - N9/(Toxid/1000) + O9 - P9, IF(Toxid&lt;2000, J10*Toxid/1000 + K10*((Toxid/1000)^2)/2 + L10*(Toxid/1000)^3/3 + M10*(Toxid/1000)^4/4  - N10/(Toxid/1000) + O10 - P10, J11*Toxid/1000 + K11*((Toxid/1000)^2)/2 + L11*(Toxid/1000)^3/3 + M11*(Toxid/1000)^4/4  - N11/(Toxid/1000) + O11 - P11))</f>
        <v>-4.7799628802014382E-3</v>
      </c>
      <c r="G26" s="6">
        <f>-C18*F26</f>
        <v>1.9119851520805753E-2</v>
      </c>
      <c r="J26" s="29"/>
      <c r="K26" s="29"/>
      <c r="L26" s="29"/>
      <c r="M26" s="29"/>
    </row>
    <row r="27" spans="1:19" ht="18.75" x14ac:dyDescent="0.35">
      <c r="A27" s="1" t="s">
        <v>49</v>
      </c>
      <c r="B27" s="2">
        <v>-393.51</v>
      </c>
      <c r="C27" s="2">
        <v>1</v>
      </c>
      <c r="D27" s="2"/>
      <c r="E27" s="2" t="s">
        <v>19</v>
      </c>
      <c r="F27" s="28">
        <f>IF(Toxid&lt;500, J12*Toxid/1000 + K12*((Toxid/1000)^2)/2 + L12*(Toxid/1000)^3/3 + M12*(Toxid/1000)^4/4  - N12/(Toxid/1000) + O12 - P12, IF(Toxid&lt;2000, J13*Toxid/1000 + K13*((Toxid/1000)^2)/2 + L13*(Toxid/1000)^3/3 + M13*(Toxid/1000)^4/4  - N13/(Toxid/1000) + O13 - P13, J14*Toxid/1000 + K14*((Toxid/1000)^2)/2 + L14*(Toxid/1000)^3/3 + M14*(Toxid/1000)^4/4  - N14/(Toxid/1000) + O14 - P14))</f>
        <v>-4.4632826804580361E-3</v>
      </c>
      <c r="G27" s="6">
        <f>-C19*F27</f>
        <v>6.7161777477368539E-2</v>
      </c>
      <c r="J27" s="29"/>
      <c r="K27" s="29"/>
      <c r="L27" s="29"/>
      <c r="M27" s="29"/>
    </row>
    <row r="28" spans="1:19" ht="18.75" x14ac:dyDescent="0.35">
      <c r="A28" s="1" t="s">
        <v>50</v>
      </c>
      <c r="B28" s="2">
        <v>-241.83</v>
      </c>
      <c r="C28" s="2">
        <v>2</v>
      </c>
      <c r="D28" s="2"/>
      <c r="E28" s="2" t="s">
        <v>20</v>
      </c>
      <c r="F28" s="30">
        <f>IF(Tout&lt;700, J9*Tout/1000 + K9*((Tout/1000)^2)/2 + L9*(Tout/1000)^3/3 + M9*(Tout/1000)^4/4  - N9/(Tout/1000) + O9 - P9, IF(Tout&lt;2000, J10*Tout/1000 + K10*((Tout/1000)^2)/2 + L10*(Tout/1000)^3/3 + M10*(Tout/1000)^4/4  - N10/(Tout/1000) + O10 - P10, J11*Tout/1000 + K11*((Tout/1000)^2)/2 + L11*(Tout/1000)^3/3 + M11*(Tout/1000)^4/4  - N11/(Tout/1000) + O11 - P11))</f>
        <v>39.867905762478259</v>
      </c>
      <c r="G28" s="6">
        <f>F28*D18</f>
        <v>79.735811524956517</v>
      </c>
      <c r="J28" s="29"/>
      <c r="K28" s="29"/>
      <c r="L28" s="29"/>
      <c r="M28" s="29"/>
    </row>
    <row r="29" spans="1:19" ht="18.75" x14ac:dyDescent="0.35">
      <c r="A29" s="5" t="s">
        <v>51</v>
      </c>
      <c r="B29" s="2"/>
      <c r="E29" s="2" t="s">
        <v>22</v>
      </c>
      <c r="F29" s="30">
        <f>IF(Tout&lt;500, J12*Tout/1000 + K12*((Tout/1000)^2)/2 + L12*(Tout/1000)^3/3 + M12*(Tout/1000)^4/4  - N12/(Tout/1000) + O12 - P12, IF(Tout&lt;2000, J13*Tout/1000 + K13*((Tout/1000)^2)/2 + L13*(Tout/1000)^3/3 + M13*(Tout/1000)^4/4  - N13/(Tout/1000) + O13 - P13, J14*Tout/1000 + K14*((Tout/1000)^2)/2 + L14*(Tout/1000)^3/3 + M14*(Tout/1000)^4/4  - N14/(Tout/1000) + O14 - P14))</f>
        <v>37.708942215038832</v>
      </c>
      <c r="G29" s="6">
        <f t="shared" ref="G29:G31" si="2">F29*D19</f>
        <v>567.42979714058436</v>
      </c>
      <c r="J29" s="29"/>
      <c r="K29" s="29"/>
      <c r="L29" s="29"/>
      <c r="M29" s="29"/>
    </row>
    <row r="30" spans="1:19" ht="18.75" x14ac:dyDescent="0.35">
      <c r="A30" s="1" t="s">
        <v>52</v>
      </c>
      <c r="E30" s="2" t="s">
        <v>40</v>
      </c>
      <c r="F30" s="30">
        <f>IF(Tout&lt;1200, J15*Tout/1000 + K15*((Tout/1000)^2)/2 + L15*(Tout/1000)^3/3 + M15*(Tout/1000)^4/4  - N15/(Tout/1000) + O15 - P15, J16*Tout/1000 + K16*((Tout/1000)^2)/2 + L16*(Tout/1000)^3/3 + M16*(Tout/1000)^4/4  - N16/(Tout/1000) + O16 - P16)</f>
        <v>60.539322937300938</v>
      </c>
      <c r="G30" s="6">
        <f t="shared" si="2"/>
        <v>60.539322937300938</v>
      </c>
      <c r="J30" s="29"/>
      <c r="K30" s="29"/>
      <c r="L30" s="29"/>
      <c r="M30" s="29"/>
    </row>
    <row r="31" spans="1:19" ht="19.5" thickBot="1" x14ac:dyDescent="0.4">
      <c r="E31" s="11" t="s">
        <v>41</v>
      </c>
      <c r="F31" s="31">
        <f>IF(Tout&lt;1700, J17*Tout/1000 + K17*((Tout/1000)^2)/2 + L17*(Tout/1000)^3/3 + M17*(Tout/1000)^4/4  - N17/(Tout/1000) + O17 - P17, J18*Tout/1000 + K18*((Tout/1000)^2)/2 + L18*(Tout/1000)^3/3 + M18*(Tout/1000)^4/4  - N18/(Tout/1000) + O18 - P18)</f>
        <v>47.209929514323136</v>
      </c>
      <c r="G31" s="6">
        <f t="shared" si="2"/>
        <v>94.419859028646272</v>
      </c>
      <c r="J31" s="29"/>
      <c r="K31" s="29"/>
      <c r="L31" s="29"/>
      <c r="M31" s="29"/>
    </row>
    <row r="32" spans="1:19" ht="15.75" thickBot="1" x14ac:dyDescent="0.3">
      <c r="F32" s="41" t="s">
        <v>42</v>
      </c>
      <c r="G32" s="19">
        <f>SUM(G24:G31)</f>
        <v>-0.10477796083762314</v>
      </c>
      <c r="J32" s="29"/>
      <c r="K32" s="29"/>
      <c r="L32" s="29"/>
      <c r="M32" s="29"/>
    </row>
    <row r="33" spans="10:13" x14ac:dyDescent="0.25">
      <c r="J33" s="29"/>
      <c r="K33" s="29"/>
      <c r="L33" s="29"/>
      <c r="M33" s="29"/>
    </row>
    <row r="34" spans="10:13" x14ac:dyDescent="0.25">
      <c r="J34" s="29"/>
      <c r="K34" s="29"/>
      <c r="L34" s="29"/>
      <c r="M34" s="29"/>
    </row>
    <row r="35" spans="10:13" x14ac:dyDescent="0.25">
      <c r="J35" s="29"/>
      <c r="K35" s="29"/>
      <c r="L35" s="29"/>
      <c r="M35" s="29"/>
    </row>
    <row r="36" spans="10:13" x14ac:dyDescent="0.25">
      <c r="J36" s="29"/>
      <c r="K36" s="29"/>
      <c r="L36" s="29"/>
      <c r="M36" s="29"/>
    </row>
    <row r="37" spans="10:13" x14ac:dyDescent="0.25">
      <c r="J37" s="29"/>
      <c r="K37" s="29"/>
      <c r="L37" s="29"/>
      <c r="M37" s="29"/>
    </row>
    <row r="38" spans="10:13" ht="17.649999999999999" customHeight="1" x14ac:dyDescent="0.25"/>
    <row r="45" spans="10:13" ht="15" customHeight="1" x14ac:dyDescent="0.25"/>
  </sheetData>
  <hyperlinks>
    <hyperlink ref="C3" r:id="rId1"/>
  </hyperlinks>
  <pageMargins left="0.7" right="0.7" top="0.75" bottom="0.75" header="0.3" footer="0.3"/>
  <pageSetup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Scroll Bar 2">
              <controlPr defaultSize="0" autoPict="0">
                <anchor moveWithCells="1">
                  <from>
                    <xdr:col>2</xdr:col>
                    <xdr:colOff>38100</xdr:colOff>
                    <xdr:row>7</xdr:row>
                    <xdr:rowOff>9525</xdr:rowOff>
                  </from>
                  <to>
                    <xdr:col>3</xdr:col>
                    <xdr:colOff>600075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croll Bar 3">
              <controlPr defaultSize="0" autoPict="0">
                <anchor moveWithCells="1">
                  <from>
                    <xdr:col>2</xdr:col>
                    <xdr:colOff>28575</xdr:colOff>
                    <xdr:row>7</xdr:row>
                    <xdr:rowOff>219075</xdr:rowOff>
                  </from>
                  <to>
                    <xdr:col>3</xdr:col>
                    <xdr:colOff>552450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Scroll Bar 4">
              <controlPr defaultSize="0" autoPict="0">
                <anchor moveWithCells="1">
                  <from>
                    <xdr:col>2</xdr:col>
                    <xdr:colOff>19050</xdr:colOff>
                    <xdr:row>8</xdr:row>
                    <xdr:rowOff>209550</xdr:rowOff>
                  </from>
                  <to>
                    <xdr:col>3</xdr:col>
                    <xdr:colOff>647700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Scroll Bar 9">
              <controlPr defaultSize="0" autoPict="0">
                <anchor moveWithCells="1">
                  <from>
                    <xdr:col>2</xdr:col>
                    <xdr:colOff>57150</xdr:colOff>
                    <xdr:row>6</xdr:row>
                    <xdr:rowOff>19050</xdr:rowOff>
                  </from>
                  <to>
                    <xdr:col>3</xdr:col>
                    <xdr:colOff>695325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J28" sqref="J28"/>
    </sheetView>
  </sheetViews>
  <sheetFormatPr defaultRowHeight="15" x14ac:dyDescent="0.25"/>
  <cols>
    <col min="4" max="4" width="13.28515625" customWidth="1"/>
    <col min="5" max="5" width="10.5703125" customWidth="1"/>
    <col min="6" max="6" width="11.42578125" customWidth="1"/>
    <col min="11" max="11" width="9.85546875" customWidth="1"/>
  </cols>
  <sheetData>
    <row r="1" spans="1:12" x14ac:dyDescent="0.25">
      <c r="A1" t="s">
        <v>91</v>
      </c>
    </row>
    <row r="2" spans="1:12" ht="18.75" thickBot="1" x14ac:dyDescent="0.4">
      <c r="A2" s="46" t="s">
        <v>88</v>
      </c>
      <c r="E2" s="11" t="s">
        <v>71</v>
      </c>
      <c r="F2" s="52" t="s">
        <v>92</v>
      </c>
      <c r="G2" s="52"/>
      <c r="H2" s="52"/>
      <c r="I2" s="52"/>
      <c r="J2" s="52"/>
    </row>
    <row r="3" spans="1:12" ht="18.75" thickBot="1" x14ac:dyDescent="0.4">
      <c r="E3" s="53" t="s">
        <v>93</v>
      </c>
      <c r="F3" s="47" t="s">
        <v>68</v>
      </c>
      <c r="G3" s="11" t="s">
        <v>79</v>
      </c>
      <c r="H3" s="11" t="s">
        <v>80</v>
      </c>
      <c r="I3" s="11" t="s">
        <v>83</v>
      </c>
      <c r="J3" s="11" t="s">
        <v>82</v>
      </c>
    </row>
    <row r="4" spans="1:12" ht="18.75" thickBot="1" x14ac:dyDescent="0.4">
      <c r="B4" s="54" t="s">
        <v>74</v>
      </c>
      <c r="C4" s="55">
        <v>-2657</v>
      </c>
      <c r="D4" t="s">
        <v>70</v>
      </c>
      <c r="E4" s="44">
        <v>5</v>
      </c>
      <c r="F4" s="2" t="s">
        <v>84</v>
      </c>
      <c r="G4" s="2">
        <v>29.163</v>
      </c>
      <c r="H4" s="4">
        <v>1.4489999999999999E-2</v>
      </c>
      <c r="I4" s="3">
        <v>-2.0200000000000001E-6</v>
      </c>
      <c r="J4" s="3">
        <v>0</v>
      </c>
    </row>
    <row r="5" spans="1:12" ht="18.75" thickBot="1" x14ac:dyDescent="0.4">
      <c r="B5" s="56" t="s">
        <v>75</v>
      </c>
      <c r="C5" s="49">
        <f>C4+K12</f>
        <v>-0.91459435541491985</v>
      </c>
      <c r="D5" t="s">
        <v>70</v>
      </c>
      <c r="E5" s="44">
        <v>6.5</v>
      </c>
      <c r="F5" s="2" t="s">
        <v>87</v>
      </c>
      <c r="G5" s="2">
        <v>25.46</v>
      </c>
      <c r="H5" s="4">
        <v>1.519E-2</v>
      </c>
      <c r="I5" s="3">
        <v>-7.1500000000000002E-6</v>
      </c>
      <c r="J5" s="3">
        <v>1.3109999999999999E-9</v>
      </c>
    </row>
    <row r="6" spans="1:12" ht="18" x14ac:dyDescent="0.35">
      <c r="B6" s="57" t="s">
        <v>90</v>
      </c>
      <c r="C6" s="48">
        <v>1510</v>
      </c>
      <c r="E6" s="44">
        <v>48.9</v>
      </c>
      <c r="F6" s="2" t="s">
        <v>86</v>
      </c>
      <c r="G6" s="2">
        <v>28.882999999999999</v>
      </c>
      <c r="H6" s="4">
        <v>-1.57E-3</v>
      </c>
      <c r="I6" s="3">
        <v>8.0800000000000006E-6</v>
      </c>
      <c r="J6" s="3">
        <v>-2.8710000000000001E-9</v>
      </c>
    </row>
    <row r="7" spans="1:12" ht="18" x14ac:dyDescent="0.35">
      <c r="E7" s="44">
        <v>4</v>
      </c>
      <c r="F7" s="2" t="s">
        <v>85</v>
      </c>
      <c r="G7" s="2">
        <v>22.242999999999999</v>
      </c>
      <c r="H7" s="4">
        <v>5.9769999999999997E-2</v>
      </c>
      <c r="I7" s="3">
        <v>-3.4990000000000002E-5</v>
      </c>
      <c r="J7" s="3">
        <v>7.4639999999999999E-9</v>
      </c>
    </row>
    <row r="9" spans="1:12" ht="18.75" thickBot="1" x14ac:dyDescent="0.4">
      <c r="G9" s="11" t="s">
        <v>76</v>
      </c>
      <c r="H9" s="11" t="s">
        <v>77</v>
      </c>
      <c r="I9" s="11" t="s">
        <v>78</v>
      </c>
      <c r="J9" s="11" t="s">
        <v>81</v>
      </c>
    </row>
    <row r="10" spans="1:12" x14ac:dyDescent="0.25">
      <c r="F10" s="2"/>
      <c r="G10" s="45">
        <f>nH2O*G4+nO2a*G5+nN2a*G6+nCO2a*G7</f>
        <v>1812.6557</v>
      </c>
      <c r="H10" s="4">
        <f>nH2O*H4+nO2a*H5+nN2a*H6+nCO2a*H7</f>
        <v>0.33349200000000001</v>
      </c>
      <c r="I10" s="2">
        <f>nH2O*I4+nO2a*I5+nN2a*I6+nCO2a*I7</f>
        <v>1.9857700000000002E-4</v>
      </c>
      <c r="J10" s="2">
        <f>nH2O*J4+nO2a*J5+nN2a*J6+nCO2a*J7</f>
        <v>-1.0201440000000002E-7</v>
      </c>
    </row>
    <row r="11" spans="1:12" ht="15.75" thickBot="1" x14ac:dyDescent="0.3">
      <c r="G11" s="2"/>
      <c r="H11" s="2"/>
      <c r="I11" s="2"/>
      <c r="J11" s="2"/>
      <c r="K11" t="s">
        <v>72</v>
      </c>
      <c r="L11" t="s">
        <v>73</v>
      </c>
    </row>
    <row r="12" spans="1:12" ht="15.75" thickBot="1" x14ac:dyDescent="0.3">
      <c r="F12" t="s">
        <v>89</v>
      </c>
      <c r="G12" s="2">
        <f>G10*(T-298)</f>
        <v>2196938.7083999999</v>
      </c>
      <c r="H12" s="45">
        <f>(H10/2)*(T^2-298^2)</f>
        <v>365389.84281599999</v>
      </c>
      <c r="I12" s="45">
        <f>(I10/3)*(T^3-298^3)</f>
        <v>226145.27333947201</v>
      </c>
      <c r="J12" s="2">
        <f>(J10/4)*(T^4-298^4)</f>
        <v>-132388.41891088654</v>
      </c>
      <c r="K12" s="50">
        <f>SUM(G12:J12)/1000</f>
        <v>2656.0854056445851</v>
      </c>
      <c r="L12" s="51" t="s">
        <v>70</v>
      </c>
    </row>
  </sheetData>
  <mergeCells count="1">
    <mergeCell ref="F2:J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Scroll Bar 1">
              <controlPr defaultSize="0" autoPict="0">
                <anchor moveWithCells="1">
                  <from>
                    <xdr:col>3</xdr:col>
                    <xdr:colOff>57150</xdr:colOff>
                    <xdr:row>5</xdr:row>
                    <xdr:rowOff>38100</xdr:rowOff>
                  </from>
                  <to>
                    <xdr:col>3</xdr:col>
                    <xdr:colOff>790575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 methane using NIST enthalpy</vt:lpstr>
      <vt:lpstr>n-butane example problem</vt:lpstr>
      <vt:lpstr>nCO2a</vt:lpstr>
      <vt:lpstr>nH2O</vt:lpstr>
      <vt:lpstr>nN2a</vt:lpstr>
      <vt:lpstr>nO2a</vt:lpstr>
      <vt:lpstr>T</vt:lpstr>
      <vt:lpstr>Tfuel</vt:lpstr>
      <vt:lpstr>Ti</vt:lpstr>
      <vt:lpstr>TK</vt:lpstr>
      <vt:lpstr>Tout</vt:lpstr>
      <vt:lpstr>Toxid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 Falconer</dc:creator>
  <cp:lastModifiedBy>John L Falconer</cp:lastModifiedBy>
  <dcterms:created xsi:type="dcterms:W3CDTF">2020-09-01T22:16:26Z</dcterms:created>
  <dcterms:modified xsi:type="dcterms:W3CDTF">2020-09-17T13:23:14Z</dcterms:modified>
</cp:coreProperties>
</file>